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935" windowHeight="7785" tabRatio="819" firstSheet="9" activeTab="11"/>
  </bookViews>
  <sheets>
    <sheet name="1-1曲靖市一般公共预算收入情况表" sheetId="28" r:id="rId1"/>
    <sheet name="1-2曲靖市一般公共预算支出情况表" sheetId="29" r:id="rId2"/>
    <sheet name="1-3市本级一般公共预算收入情况表" sheetId="31" r:id="rId3"/>
    <sheet name="1-4市本级一般公共预算支出情况表（公开到项级）" sheetId="33" r:id="rId4"/>
    <sheet name="1-5市本级一般公共预算基本支出情况表（公开到款级）" sheetId="132" r:id="rId5"/>
    <sheet name="1-6曲靖市一般公共预算支出表（州、市对下转移支付项目）" sheetId="35" r:id="rId6"/>
    <sheet name="1-7曲靖市分地区税收返还和转移支付预算表" sheetId="36" r:id="rId7"/>
    <sheet name="1-8曲靖市市本级“三公”经费预算财政拨款情况统计表" sheetId="131" r:id="rId8"/>
    <sheet name="2-1曲靖市政府性基金预算收入情况表" sheetId="54" r:id="rId9"/>
    <sheet name="2-2曲靖市政府性基金预算支出情况表" sheetId="55" r:id="rId10"/>
    <sheet name="2-3市本级政府性基金预算收入情况表" sheetId="56" r:id="rId11"/>
    <sheet name="2-4市本级政府性基金预算支出情况表（公开到项级）" sheetId="57" r:id="rId12"/>
    <sheet name="2-5市本级政府性基金支出表(州、市对下转移支付)" sheetId="58" r:id="rId13"/>
    <sheet name="3-1曲靖市国有资本经营收入预算情况表" sheetId="108" r:id="rId14"/>
    <sheet name="3-2曲靖市国有资本经营支出预算情况表" sheetId="109" r:id="rId15"/>
    <sheet name="3-3市本级国有资本经营收入预算情况表" sheetId="110" r:id="rId16"/>
    <sheet name="3-4市本级国有资本经营支出预算情况表（公开到项级）" sheetId="111" r:id="rId17"/>
    <sheet name="3-5 市本级国有资本经营预算转移支付表 （分地区）" sheetId="129" r:id="rId18"/>
    <sheet name="3-6 市本级国有资本经营预算转移支付表（分项目）" sheetId="130" r:id="rId19"/>
    <sheet name="4-1曲靖市社会保险基金收入预算情况表" sheetId="113" r:id="rId20"/>
    <sheet name="4-2曲靖市社会保险基金支出预算情况表" sheetId="114" r:id="rId21"/>
    <sheet name="4-3市本级社会保险基金收入预算情况表" sheetId="117" r:id="rId22"/>
    <sheet name="4-4市本级社会保险基金支出预算情况表" sheetId="118" r:id="rId23"/>
    <sheet name="5-1   2020年地方政府债务限额及余额预算情况表" sheetId="119" r:id="rId24"/>
    <sheet name="5-2  2020年地方政府一般债务余额情况表" sheetId="120" r:id="rId25"/>
    <sheet name="5-3  本级2020年地方政府一般债务余额情况表" sheetId="121" r:id="rId26"/>
    <sheet name="5-4 2020年地方政府专项债务余额情况表" sheetId="122" r:id="rId27"/>
    <sheet name="5-5 本级2020年地方政府专项债务余额情况表（本级）" sheetId="123" r:id="rId28"/>
    <sheet name="5-6 地方政府债券发行及还本付息情况表" sheetId="124" r:id="rId29"/>
    <sheet name="5-7 2021年本级政府专项债务限额和余额情况表" sheetId="125" r:id="rId30"/>
    <sheet name="5-8 2020年年初新增地方政府债券资金安排表" sheetId="126" r:id="rId31"/>
    <sheet name="6-1重大政策和重点项目绩效目标表" sheetId="127" r:id="rId32"/>
    <sheet name="6-2重点工作情况解释说明汇总表" sheetId="128" r:id="rId33"/>
  </sheets>
  <externalReferences>
    <externalReference r:id="rId34"/>
    <externalReference r:id="rId35"/>
    <externalReference r:id="rId36"/>
  </externalReferences>
  <definedNames>
    <definedName name="_xlnm._FilterDatabase" localSheetId="0" hidden="1">'1-1曲靖市一般公共预算收入情况表'!$A$3:$D$39</definedName>
    <definedName name="_xlnm._FilterDatabase" localSheetId="1" hidden="1">'1-2曲靖市一般公共预算支出情况表'!$A$3:$D$39</definedName>
    <definedName name="_xlnm._FilterDatabase" localSheetId="2" hidden="1">'1-3市本级一般公共预算收入情况表'!$A$3:$D$41</definedName>
    <definedName name="_xlnm._FilterDatabase" localSheetId="3" hidden="1">'1-4市本级一般公共预算支出情况表（公开到项级）'!$A$3:$D$1342</definedName>
    <definedName name="_xlnm._FilterDatabase" localSheetId="4" hidden="1">'1-5市本级一般公共预算基本支出情况表（公开到款级）'!$A$3:$B$31</definedName>
    <definedName name="_xlnm._FilterDatabase" localSheetId="5" hidden="1">'1-6曲靖市一般公共预算支出表（州、市对下转移支付项目）'!$A$3:$D$142</definedName>
    <definedName name="_xlnm._FilterDatabase" localSheetId="8" hidden="1">'2-1曲靖市政府性基金预算收入情况表'!$A$3:$D$37</definedName>
    <definedName name="_xlnm._FilterDatabase" localSheetId="9" hidden="1">'2-2曲靖市政府性基金预算支出情况表'!$A$3:$D$267</definedName>
    <definedName name="_xlnm._FilterDatabase" localSheetId="10" hidden="1">'2-3市本级政府性基金预算收入情况表'!$A$3:$D$37</definedName>
    <definedName name="_xlnm._FilterDatabase" localSheetId="11" hidden="1">'2-4市本级政府性基金预算支出情况表（公开到项级）'!$A$3:$D$269</definedName>
    <definedName name="_xlnm._FilterDatabase" localSheetId="12" hidden="1">'2-5市本级政府性基金支出表(州、市对下转移支付)'!$A$3:$D$18</definedName>
    <definedName name="_xlnm._FilterDatabase" localSheetId="13" hidden="1">'3-1曲靖市国有资本经营收入预算情况表'!$A$3:$D$41</definedName>
    <definedName name="_xlnm._FilterDatabase" localSheetId="14" hidden="1">'3-2曲靖市国有资本经营支出预算情况表'!$A$3:$D$28</definedName>
    <definedName name="_xlnm._FilterDatabase" localSheetId="15" hidden="1">'3-3市本级国有资本经营收入预算情况表'!$A$3:$D$35</definedName>
    <definedName name="_xlnm._FilterDatabase" localSheetId="16" hidden="1">'3-4市本级国有资本经营支出预算情况表（公开到项级）'!$A$3:$D$21</definedName>
    <definedName name="_xlnm._FilterDatabase" localSheetId="19" hidden="1">'4-1曲靖市社会保险基金收入预算情况表'!$A$3:$D$38</definedName>
    <definedName name="_xlnm._FilterDatabase" localSheetId="20" hidden="1">'4-2曲靖市社会保险基金支出预算情况表'!$A$3:$D$22</definedName>
    <definedName name="_xlnm._FilterDatabase" localSheetId="21" hidden="1">'4-3市本级社会保险基金收入预算情况表'!$A$3:$D$38</definedName>
    <definedName name="_xlnm._FilterDatabase" localSheetId="22" hidden="1">'4-4市本级社会保险基金支出预算情况表'!$A$3:$E$22</definedName>
    <definedName name="_xlnm._FilterDatabase" localSheetId="31" hidden="1">'6-1重大政策和重点项目绩效目标表'!$A$3:$J$171</definedName>
    <definedName name="_lst_r_地方财政预算表2015年全省汇总_10_科目编码名称" localSheetId="19">[1]_ESList!$A$1:$A$27</definedName>
    <definedName name="_lst_r_地方财政预算表2015年全省汇总_10_科目编码名称" localSheetId="20">[1]_ESList!$A$1:$A$27</definedName>
    <definedName name="_lst_r_地方财政预算表2015年全省汇总_10_科目编码名称" localSheetId="21">[1]_ESList!$A$1:$A$27</definedName>
    <definedName name="_lst_r_地方财政预算表2015年全省汇总_10_科目编码名称" localSheetId="22">[1]_ESList!$A$1:$A$27</definedName>
    <definedName name="_lst_r_地方财政预算表2015年全省汇总_10_科目编码名称">[2]_ESList!$A$1:$A$27</definedName>
    <definedName name="_xlnm.Print_Area" localSheetId="0">'1-1曲靖市一般公共预算收入情况表'!$A$1:$D$40</definedName>
    <definedName name="_xlnm.Print_Area" localSheetId="1">'1-2曲靖市一般公共预算支出情况表'!$A$1:$D$38</definedName>
    <definedName name="_xlnm.Print_Area" localSheetId="2">'1-3市本级一般公共预算收入情况表'!$A$1:$D$41</definedName>
    <definedName name="_xlnm.Print_Area" localSheetId="3">'1-4市本级一般公共预算支出情况表（公开到项级）'!$A$1:$D$1342</definedName>
    <definedName name="_xlnm.Print_Area" localSheetId="4">'1-5市本级一般公共预算基本支出情况表（公开到款级）'!$A$1:$B$34</definedName>
    <definedName name="_xlnm.Print_Area" localSheetId="5">'1-6曲靖市一般公共预算支出表（州、市对下转移支付项目）'!$A$1:$C$142</definedName>
    <definedName name="_xlnm.Print_Area" localSheetId="6">'1-7曲靖市分地区税收返还和转移支付预算表'!$A$1:$D$16</definedName>
    <definedName name="_xlnm.Print_Area" localSheetId="8">'2-1曲靖市政府性基金预算收入情况表'!$A$1:$D$40</definedName>
    <definedName name="_xlnm.Print_Area" localSheetId="9">'2-2曲靖市政府性基金预算支出情况表'!$A$1:$D$267</definedName>
    <definedName name="_xlnm.Print_Area" localSheetId="10">'2-3市本级政府性基金预算收入情况表'!$A$1:$D$42</definedName>
    <definedName name="_xlnm.Print_Area" localSheetId="11">'2-4市本级政府性基金预算支出情况表（公开到项级）'!$A$1:$D$269</definedName>
    <definedName name="_xlnm.Print_Area" localSheetId="12">'2-5市本级政府性基金支出表(州、市对下转移支付)'!$A$1:$D$15</definedName>
    <definedName name="_xlnm.Print_Area" localSheetId="13">'3-1曲靖市国有资本经营收入预算情况表'!$A$1:$D$58</definedName>
    <definedName name="_xlnm.Print_Area" localSheetId="14">'3-2曲靖市国有资本经营支出预算情况表'!$A$1:$D$43</definedName>
    <definedName name="_xlnm.Print_Area" localSheetId="15">'3-3市本级国有资本经营收入预算情况表'!$A$1:$D$58</definedName>
    <definedName name="_xlnm.Print_Area" localSheetId="16">'3-4市本级国有资本经营支出预算情况表（公开到项级）'!$A$1:$D$43</definedName>
    <definedName name="_xlnm.Print_Area" localSheetId="19">'4-1曲靖市社会保险基金收入预算情况表'!$A$1:$D$39</definedName>
    <definedName name="_xlnm.Print_Area" localSheetId="20">'4-2曲靖市社会保险基金支出预算情况表'!$A$1:$D$23</definedName>
    <definedName name="_xlnm.Print_Area" localSheetId="21">'4-3市本级社会保险基金收入预算情况表'!$A$1:$D$39</definedName>
    <definedName name="_xlnm.Print_Area" localSheetId="22">'4-4市本级社会保险基金支出预算情况表'!$A$1:$D$23</definedName>
    <definedName name="_xlnm.Print_Area" localSheetId="31">'6-1重大政策和重点项目绩效目标表'!#REF!</definedName>
    <definedName name="_xlnm.Print_Titles" localSheetId="0">'1-1曲靖市一般公共预算收入情况表'!$1:$3</definedName>
    <definedName name="_xlnm.Print_Titles" localSheetId="1">'1-2曲靖市一般公共预算支出情况表'!$1:$3</definedName>
    <definedName name="_xlnm.Print_Titles" localSheetId="2">'1-3市本级一般公共预算收入情况表'!$1:$3</definedName>
    <definedName name="_xlnm.Print_Titles" localSheetId="3">'1-4市本级一般公共预算支出情况表（公开到项级）'!$1:$3</definedName>
    <definedName name="_xlnm.Print_Titles" localSheetId="4">'1-5市本级一般公共预算基本支出情况表（公开到款级）'!$1:$3</definedName>
    <definedName name="_xlnm.Print_Titles" localSheetId="5">'1-6曲靖市一般公共预算支出表（州、市对下转移支付项目）'!$1:$3</definedName>
    <definedName name="_xlnm.Print_Titles" localSheetId="6">'1-7曲靖市分地区税收返还和转移支付预算表'!$1:$3</definedName>
    <definedName name="_xlnm.Print_Titles" localSheetId="8">'2-1曲靖市政府性基金预算收入情况表'!$1:$3</definedName>
    <definedName name="_xlnm.Print_Titles" localSheetId="9">'2-2曲靖市政府性基金预算支出情况表'!$1:$3</definedName>
    <definedName name="_xlnm.Print_Titles" localSheetId="10">'2-3市本级政府性基金预算收入情况表'!$1:$3</definedName>
    <definedName name="_xlnm.Print_Titles" localSheetId="11">'2-4市本级政府性基金预算支出情况表（公开到项级）'!$1:$3</definedName>
    <definedName name="_xlnm.Print_Titles" localSheetId="12">'2-5市本级政府性基金支出表(州、市对下转移支付)'!$1:$3</definedName>
    <definedName name="_xlnm.Print_Titles" localSheetId="13">'3-1曲靖市国有资本经营收入预算情况表'!$1:$3</definedName>
    <definedName name="_xlnm.Print_Titles" localSheetId="14">'3-2曲靖市国有资本经营支出预算情况表'!$1:$3</definedName>
    <definedName name="_xlnm.Print_Titles" localSheetId="15">'3-3市本级国有资本经营收入预算情况表'!$1:$3</definedName>
    <definedName name="_xlnm.Print_Titles" localSheetId="19">'4-1曲靖市社会保险基金收入预算情况表'!$1:$3</definedName>
    <definedName name="_xlnm.Print_Titles" localSheetId="21">'4-3市本级社会保险基金收入预算情况表'!$1:$3</definedName>
    <definedName name="专项收入年初预算数" localSheetId="1">#REF!</definedName>
    <definedName name="专项收入年初预算数" localSheetId="4">#REF!</definedName>
    <definedName name="专项收入年初预算数" localSheetId="7">#REF!</definedName>
    <definedName name="专项收入年初预算数" localSheetId="13">#REF!</definedName>
    <definedName name="专项收入年初预算数" localSheetId="14">#REF!</definedName>
    <definedName name="专项收入年初预算数" localSheetId="15">#REF!</definedName>
    <definedName name="专项收入年初预算数" localSheetId="16">#REF!</definedName>
    <definedName name="专项收入年初预算数" localSheetId="17">#REF!</definedName>
    <definedName name="专项收入年初预算数" localSheetId="18">#REF!</definedName>
    <definedName name="专项收入年初预算数" localSheetId="19">#REF!</definedName>
    <definedName name="专项收入年初预算数" localSheetId="20">#REF!</definedName>
    <definedName name="专项收入年初预算数" localSheetId="21">#REF!</definedName>
    <definedName name="专项收入年初预算数" localSheetId="22">#REF!</definedName>
    <definedName name="专项收入年初预算数" localSheetId="23">#REF!</definedName>
    <definedName name="专项收入年初预算数" localSheetId="24">#REF!</definedName>
    <definedName name="专项收入年初预算数" localSheetId="25">#REF!</definedName>
    <definedName name="专项收入年初预算数" localSheetId="26">#REF!</definedName>
    <definedName name="专项收入年初预算数" localSheetId="27">#REF!</definedName>
    <definedName name="专项收入年初预算数" localSheetId="28">#REF!</definedName>
    <definedName name="专项收入年初预算数" localSheetId="29">#REF!</definedName>
    <definedName name="专项收入年初预算数" localSheetId="30">#REF!</definedName>
    <definedName name="专项收入年初预算数" localSheetId="31">#REF!</definedName>
    <definedName name="专项收入年初预算数" localSheetId="32">#REF!</definedName>
    <definedName name="专项收入年初预算数">#REF!</definedName>
    <definedName name="专项收入全年预计数" localSheetId="1">#REF!</definedName>
    <definedName name="专项收入全年预计数" localSheetId="4">#REF!</definedName>
    <definedName name="专项收入全年预计数" localSheetId="7">#REF!</definedName>
    <definedName name="专项收入全年预计数" localSheetId="13">#REF!</definedName>
    <definedName name="专项收入全年预计数" localSheetId="14">#REF!</definedName>
    <definedName name="专项收入全年预计数" localSheetId="15">#REF!</definedName>
    <definedName name="专项收入全年预计数" localSheetId="16">#REF!</definedName>
    <definedName name="专项收入全年预计数" localSheetId="17">#REF!</definedName>
    <definedName name="专项收入全年预计数" localSheetId="18">#REF!</definedName>
    <definedName name="专项收入全年预计数" localSheetId="19">#REF!</definedName>
    <definedName name="专项收入全年预计数" localSheetId="20">#REF!</definedName>
    <definedName name="专项收入全年预计数" localSheetId="21">#REF!</definedName>
    <definedName name="专项收入全年预计数" localSheetId="22">#REF!</definedName>
    <definedName name="专项收入全年预计数" localSheetId="23">#REF!</definedName>
    <definedName name="专项收入全年预计数" localSheetId="24">#REF!</definedName>
    <definedName name="专项收入全年预计数" localSheetId="25">#REF!</definedName>
    <definedName name="专项收入全年预计数" localSheetId="26">#REF!</definedName>
    <definedName name="专项收入全年预计数" localSheetId="27">#REF!</definedName>
    <definedName name="专项收入全年预计数" localSheetId="28">#REF!</definedName>
    <definedName name="专项收入全年预计数" localSheetId="29">#REF!</definedName>
    <definedName name="专项收入全年预计数" localSheetId="30">#REF!</definedName>
    <definedName name="专项收入全年预计数" localSheetId="31">#REF!</definedName>
    <definedName name="专项收入全年预计数" localSheetId="32">#REF!</definedName>
    <definedName name="专项收入全年预计数">#REF!</definedName>
  </definedNames>
  <calcPr calcId="144525" fullPrecision="0"/>
</workbook>
</file>

<file path=xl/sharedStrings.xml><?xml version="1.0" encoding="utf-8"?>
<sst xmlns="http://schemas.openxmlformats.org/spreadsheetml/2006/main" count="4173" uniqueCount="2268">
  <si>
    <t>1-1  2021年曲靖市一般公共预算收入情况表</t>
  </si>
  <si>
    <t>单位：万元</t>
  </si>
  <si>
    <t>项目</t>
  </si>
  <si>
    <t>预算数比上年执行数增长%</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</si>
  <si>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</si>
  <si>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</si>
  <si>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</si>
  <si>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</si>
  <si>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</si>
  <si>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</si>
  <si>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</si>
  <si>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</si>
  <si>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</si>
  <si>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</si>
  <si>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</si>
  <si>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</si>
  <si>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</si>
  <si>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</si>
  <si>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</si>
  <si>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</si>
  <si>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</si>
  <si>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</si>
  <si>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</si>
  <si>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</si>
  <si>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</si>
  <si>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</si>
  <si>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</si>
  <si>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</si>
  <si>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</si>
  <si>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全市一般公共预算收入</t>
  </si>
  <si>
    <t>转移性收入</t>
  </si>
  <si>
    <t xml:space="preserve">   返还性收入</t>
  </si>
  <si>
    <t xml:space="preserve">   一般性转移支付收入</t>
  </si>
  <si>
    <t xml:space="preserve">   专项转移支付收入</t>
  </si>
  <si>
    <t xml:space="preserve">   上年结余收入</t>
  </si>
  <si>
    <t xml:space="preserve">   调入资金</t>
  </si>
  <si>
    <t xml:space="preserve">   债务转贷收入</t>
  </si>
  <si>
    <t xml:space="preserve">   接受其他地区援助收入</t>
  </si>
  <si>
    <t xml:space="preserve">   动用预算稳定调节基金</t>
  </si>
  <si>
    <t>各项收入合计</t>
  </si>
  <si>
    <t>1-2  2021年曲靖市一般公共预算支出情况表</t>
  </si>
  <si>
    <t>2020年执行数</t>
  </si>
  <si>
    <t>2021年预算数</t>
  </si>
  <si>
    <t>一、一般公共服务</t>
  </si>
  <si>
    <t>二、外交支出</t>
  </si>
  <si>
    <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</si>
  <si>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</si>
  <si>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</si>
  <si>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</si>
  <si>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</si>
  <si>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</si>
  <si>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</si>
  <si>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</si>
  <si>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</si>
  <si>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</si>
  <si>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</si>
  <si>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</si>
  <si>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</si>
  <si>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</si>
  <si>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</si>
  <si>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</si>
  <si>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</si>
  <si>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</si>
  <si>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</si>
  <si>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</si>
  <si>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</si>
  <si>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二十三、债务付息支出</t>
  </si>
  <si>
    <t>二十四、债务发行费用支出</t>
  </si>
  <si>
    <t>二十五、其他支出</t>
  </si>
  <si>
    <t>全市一般公共预算支出</t>
  </si>
  <si>
    <t>转移性支出</t>
  </si>
  <si>
    <t xml:space="preserve">    上解支出</t>
  </si>
  <si>
    <t xml:space="preserve">    调出资金</t>
  </si>
  <si>
    <t xml:space="preserve">    安排预算稳定调节基金</t>
  </si>
  <si>
    <t xml:space="preserve">    补充预算周转金</t>
  </si>
  <si>
    <t>地方政府一般债务还本支出</t>
  </si>
  <si>
    <t>年终结转</t>
  </si>
  <si>
    <t>各项支出合计</t>
  </si>
  <si>
    <t>1-3  2021年曲靖市市本级一般公共预算收入情况表</t>
  </si>
  <si>
    <t>市本级一般公共预算收入</t>
  </si>
  <si>
    <t xml:space="preserve">   上解收入</t>
  </si>
  <si>
    <t>1-4  2021年曲靖市市本级一般公共预算支出情况表</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</si>
  <si>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</si>
  <si>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</si>
  <si>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</si>
  <si>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</si>
  <si>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</si>
  <si>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</si>
  <si>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</si>
  <si>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</si>
  <si>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</si>
  <si>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</si>
  <si>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</si>
  <si>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</si>
  <si>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</si>
  <si>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</si>
  <si>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</si>
  <si>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</si>
  <si>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</si>
  <si>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</si>
  <si>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</si>
  <si>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</si>
  <si>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</si>
  <si>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</si>
  <si>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</si>
  <si>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</si>
  <si>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</si>
  <si>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</si>
  <si>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</si>
  <si>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</si>
  <si>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</si>
  <si>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</si>
  <si>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</si>
  <si>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</si>
  <si>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</si>
  <si>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</si>
  <si>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</si>
  <si>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</si>
  <si>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</si>
  <si>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</si>
  <si>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</si>
  <si>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</si>
  <si>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</si>
  <si>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</si>
  <si>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</si>
  <si>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</si>
  <si>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</si>
  <si>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</si>
  <si>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税务办案</t>
  </si>
  <si>
    <t xml:space="preserve">     发票管理及税务登记</t>
  </si>
  <si>
    <t xml:space="preserve">     代扣代收代征税款手续费</t>
  </si>
  <si>
    <t xml:space="preserve">     税务宣传</t>
  </si>
  <si>
    <t xml:space="preserve">     协税护税</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</si>
  <si>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</si>
  <si>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</si>
  <si>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</si>
  <si>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</si>
  <si>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</si>
  <si>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</si>
  <si>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</si>
  <si>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</si>
  <si>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</si>
  <si>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</si>
  <si>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</si>
  <si>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</si>
  <si>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</si>
  <si>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</si>
  <si>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</si>
  <si>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</si>
  <si>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</si>
  <si>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</si>
  <si>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</si>
  <si>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</si>
  <si>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</si>
  <si>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</si>
  <si>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</si>
  <si>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</si>
  <si>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</si>
  <si>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</si>
  <si>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</si>
  <si>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</si>
  <si>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</si>
  <si>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</si>
  <si>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</si>
  <si>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</si>
  <si>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</si>
  <si>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</si>
  <si>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产权战略与规划</t>
  </si>
  <si>
    <t xml:space="preserve">     专利试点和产业化推进</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</si>
  <si>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</si>
  <si>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</si>
  <si>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</si>
  <si>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</si>
  <si>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</si>
  <si>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</si>
  <si>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</si>
  <si>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</si>
  <si>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</si>
  <si>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</si>
  <si>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</si>
  <si>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</si>
  <si>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</si>
  <si>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</si>
  <si>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</si>
  <si>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</si>
  <si>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</si>
  <si>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</si>
  <si>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</si>
  <si>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</si>
  <si>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</si>
  <si>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</si>
  <si>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</si>
  <si>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</si>
  <si>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</si>
  <si>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</si>
  <si>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</si>
  <si>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</si>
  <si>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</si>
  <si>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</si>
  <si>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</si>
  <si>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</si>
  <si>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</si>
  <si>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</si>
  <si>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</si>
  <si>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</si>
  <si>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</si>
  <si>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</si>
  <si>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</si>
  <si>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</si>
  <si>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</si>
  <si>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</si>
  <si>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</si>
  <si>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</si>
  <si>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</si>
  <si>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</si>
  <si>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</si>
  <si>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</si>
  <si>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</si>
  <si>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</si>
  <si>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</si>
  <si>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</si>
  <si>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</si>
  <si>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对外合作与交流</t>
  </si>
  <si>
    <t xml:space="preserve">   其他外交支出</t>
  </si>
  <si>
    <t xml:space="preserve">   现役部队</t>
  </si>
  <si>
    <t xml:space="preserve">     现役部队</t>
  </si>
  <si>
    <t xml:space="preserve">   国防科研事业</t>
  </si>
  <si>
    <t xml:space="preserve">     国防科研事业</t>
  </si>
  <si>
    <t xml:space="preserve">   专项工程</t>
  </si>
  <si>
    <t xml:space="preserve">     专项工程</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</si>
  <si>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</si>
  <si>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</si>
  <si>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</si>
  <si>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</si>
  <si>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</si>
  <si>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</si>
  <si>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</si>
  <si>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</si>
  <si>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</si>
  <si>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</si>
  <si>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</si>
  <si>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</si>
  <si>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</si>
  <si>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</si>
  <si>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</si>
  <si>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</si>
  <si>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</si>
  <si>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</si>
  <si>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</si>
  <si>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</si>
  <si>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</si>
  <si>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</si>
  <si>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</si>
  <si>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</si>
  <si>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</si>
  <si>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</si>
  <si>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</si>
  <si>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</si>
  <si>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</si>
  <si>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</si>
  <si>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</si>
  <si>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</si>
  <si>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</si>
  <si>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</si>
  <si>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</si>
  <si>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</si>
  <si>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</si>
  <si>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</si>
  <si>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</si>
  <si>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仲裁</t>
  </si>
  <si>
    <t xml:space="preserve">     社区矫正</t>
  </si>
  <si>
    <t xml:space="preserve">     司法鉴定</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</si>
  <si>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</si>
  <si>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</si>
  <si>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</si>
  <si>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</si>
  <si>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</si>
  <si>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</si>
  <si>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</si>
  <si>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</si>
  <si>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</si>
  <si>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</si>
  <si>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</si>
  <si>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</si>
  <si>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</si>
  <si>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</si>
  <si>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</si>
  <si>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</si>
  <si>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</si>
  <si>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</si>
  <si>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</si>
  <si>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</si>
  <si>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国家司法救助支出</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</si>
  <si>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</si>
  <si>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</si>
  <si>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</si>
  <si>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</si>
  <si>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</si>
  <si>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</si>
  <si>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</si>
  <si>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</si>
  <si>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</si>
  <si>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</si>
  <si>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</si>
  <si>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</si>
  <si>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</si>
  <si>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</si>
  <si>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</si>
  <si>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</si>
  <si>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</si>
  <si>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</si>
  <si>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</si>
  <si>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</si>
  <si>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</si>
  <si>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</si>
  <si>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</si>
  <si>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</si>
  <si>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</si>
  <si>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</si>
  <si>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</si>
  <si>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</si>
  <si>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</si>
  <si>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</si>
  <si>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</si>
  <si>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</si>
  <si>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</si>
  <si>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</si>
  <si>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</si>
  <si>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</si>
  <si>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</si>
  <si>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</si>
  <si>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</si>
  <si>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</si>
  <si>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</si>
  <si>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</si>
  <si>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</si>
  <si>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</si>
  <si>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</si>
  <si>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</si>
  <si>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</si>
  <si>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</si>
  <si>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</si>
  <si>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</si>
  <si>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其他教育支出</t>
  </si>
  <si>
    <t xml:space="preserve">   科学技术管理事务</t>
  </si>
  <si>
    <t xml:space="preserve">     其他科学技术管理事务支出</t>
  </si>
  <si>
    <t xml:space="preserve">   基础研究</t>
  </si>
  <si>
    <t xml:space="preserve">     机构运行</t>
  </si>
  <si>
    <t xml:space="preserve">     自然科学基金</t>
  </si>
  <si>
    <t xml:space="preserve">     重点实验室及相关设施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</si>
  <si>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</si>
  <si>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</si>
  <si>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</si>
  <si>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</si>
  <si>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</si>
  <si>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</si>
  <si>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</si>
  <si>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</si>
  <si>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</si>
  <si>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</si>
  <si>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</si>
  <si>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</si>
  <si>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</si>
  <si>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</si>
  <si>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</si>
  <si>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</si>
  <si>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</si>
  <si>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</si>
  <si>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</si>
  <si>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</si>
  <si>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</si>
  <si>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</si>
  <si>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</si>
  <si>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</si>
  <si>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</si>
  <si>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</si>
  <si>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</si>
  <si>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</si>
  <si>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</si>
  <si>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</si>
  <si>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</si>
  <si>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</si>
  <si>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</si>
  <si>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</si>
  <si>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</si>
  <si>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</si>
  <si>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</si>
  <si>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</si>
  <si>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</si>
  <si>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</si>
  <si>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</si>
  <si>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</si>
  <si>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</si>
  <si>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</si>
  <si>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</si>
  <si>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</si>
  <si>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</si>
  <si>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</si>
  <si>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</si>
  <si>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</si>
  <si>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</si>
  <si>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</si>
  <si>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</si>
  <si>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</si>
  <si>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</si>
  <si>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</si>
  <si>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</si>
  <si>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</si>
  <si>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</si>
  <si>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</si>
  <si>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</si>
  <si>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</si>
  <si>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</si>
  <si>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</si>
  <si>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</si>
  <si>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</si>
  <si>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</si>
  <si>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</si>
  <si>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</si>
  <si>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</si>
  <si>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</si>
  <si>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</si>
  <si>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</si>
  <si>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</si>
  <si>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</si>
  <si>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</si>
  <si>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</si>
  <si>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监测监管</t>
  </si>
  <si>
    <t xml:space="preserve">     传输发射</t>
  </si>
  <si>
    <t xml:space="preserve">     广播电视事务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</si>
  <si>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</si>
  <si>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</si>
  <si>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</si>
  <si>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</si>
  <si>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</si>
  <si>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</si>
  <si>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</si>
  <si>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</si>
  <si>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</si>
  <si>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</si>
  <si>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</si>
  <si>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</si>
  <si>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</si>
  <si>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</si>
  <si>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</si>
  <si>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</si>
  <si>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</si>
  <si>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</si>
  <si>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</si>
  <si>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</si>
  <si>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</si>
  <si>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</si>
  <si>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</si>
  <si>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</si>
  <si>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</si>
  <si>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</si>
  <si>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</si>
  <si>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</si>
  <si>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</si>
  <si>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</si>
  <si>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</si>
  <si>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</si>
  <si>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</si>
  <si>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</si>
  <si>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</si>
  <si>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</si>
  <si>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</si>
  <si>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</si>
  <si>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</si>
  <si>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</si>
  <si>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</si>
  <si>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</si>
  <si>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</si>
  <si>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</si>
  <si>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</si>
  <si>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</si>
  <si>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</si>
  <si>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</si>
  <si>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</si>
  <si>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</si>
  <si>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</si>
  <si>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</si>
  <si>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</si>
  <si>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</si>
  <si>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</si>
  <si>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</si>
  <si>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</si>
  <si>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</si>
  <si>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</si>
  <si>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</si>
  <si>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</si>
  <si>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</si>
  <si>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</si>
  <si>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</si>
  <si>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</si>
  <si>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</si>
  <si>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</si>
  <si>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</si>
  <si>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</si>
  <si>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</si>
  <si>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</si>
  <si>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</si>
  <si>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</si>
  <si>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</si>
  <si>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</si>
  <si>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</si>
  <si>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</si>
  <si>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</si>
  <si>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</si>
  <si>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</si>
  <si>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</si>
  <si>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</si>
  <si>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</si>
  <si>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</si>
  <si>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</si>
  <si>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</si>
  <si>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</si>
  <si>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</si>
  <si>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</si>
  <si>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</si>
  <si>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</si>
  <si>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</si>
  <si>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</si>
  <si>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</si>
  <si>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</si>
  <si>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</si>
  <si>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</si>
  <si>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</si>
  <si>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</si>
  <si>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</si>
  <si>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</si>
  <si>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</si>
  <si>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</si>
  <si>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</si>
  <si>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</si>
  <si>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</si>
  <si>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</si>
  <si>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</si>
  <si>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</si>
  <si>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</si>
  <si>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</si>
  <si>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</si>
  <si>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</si>
  <si>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</si>
  <si>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</si>
  <si>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</si>
  <si>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</si>
  <si>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</si>
  <si>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</si>
  <si>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</si>
  <si>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</si>
  <si>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</si>
  <si>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</si>
  <si>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</si>
  <si>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</si>
  <si>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</si>
  <si>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</si>
  <si>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</si>
  <si>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</si>
  <si>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</si>
  <si>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</si>
  <si>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</si>
  <si>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</si>
  <si>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</si>
  <si>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</si>
  <si>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</si>
  <si>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</si>
  <si>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</si>
  <si>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</si>
  <si>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</si>
  <si>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</si>
  <si>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</si>
  <si>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</si>
  <si>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</si>
  <si>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</si>
  <si>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</si>
  <si>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</si>
  <si>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</si>
  <si>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</si>
  <si>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</si>
  <si>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</si>
  <si>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</si>
  <si>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</si>
  <si>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</si>
  <si>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</si>
  <si>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</si>
  <si>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</si>
  <si>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</si>
  <si>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</si>
  <si>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</si>
  <si>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</si>
  <si>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</si>
  <si>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</si>
  <si>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</si>
  <si>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</si>
  <si>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</si>
  <si>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</si>
  <si>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</si>
  <si>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</si>
  <si>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老龄卫生健康事务</t>
  </si>
  <si>
    <t xml:space="preserve">   其他卫生健康支出</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</si>
  <si>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</si>
  <si>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</si>
  <si>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</si>
  <si>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</si>
  <si>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</si>
  <si>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</si>
  <si>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</si>
  <si>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</si>
  <si>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</si>
  <si>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</si>
  <si>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</si>
  <si>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</si>
  <si>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</si>
  <si>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</si>
  <si>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</si>
  <si>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</si>
  <si>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</si>
  <si>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</si>
  <si>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</si>
  <si>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</si>
  <si>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</si>
  <si>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</si>
  <si>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</si>
  <si>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</si>
  <si>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</si>
  <si>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</si>
  <si>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</si>
  <si>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</si>
  <si>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</si>
  <si>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</si>
  <si>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</si>
  <si>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</si>
  <si>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</si>
  <si>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</si>
  <si>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</si>
  <si>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</si>
  <si>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</si>
  <si>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</si>
  <si>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</si>
  <si>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</si>
  <si>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</si>
  <si>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</si>
  <si>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</si>
  <si>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</si>
  <si>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</si>
  <si>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</si>
  <si>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已垦草原退耕还草</t>
  </si>
  <si>
    <t xml:space="preserve">   能源节约利用</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</si>
  <si>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</si>
  <si>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</si>
  <si>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</si>
  <si>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</si>
  <si>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</si>
  <si>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</si>
  <si>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</si>
  <si>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</si>
  <si>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可再生能源</t>
  </si>
  <si>
    <t xml:space="preserve">   循环经济</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</si>
  <si>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</si>
  <si>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</si>
  <si>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</si>
  <si>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</si>
  <si>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</si>
  <si>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</si>
  <si>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</si>
  <si>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</si>
  <si>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</si>
  <si>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</si>
  <si>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</si>
  <si>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</si>
  <si>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</si>
  <si>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</si>
  <si>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</si>
  <si>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</si>
  <si>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</si>
  <si>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</si>
  <si>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</si>
  <si>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</si>
  <si>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</si>
  <si>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</si>
  <si>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</si>
  <si>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</si>
  <si>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</si>
  <si>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</si>
  <si>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</si>
  <si>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城乡社区环境卫生</t>
  </si>
  <si>
    <t xml:space="preserve">   建设市场管理与监督</t>
  </si>
  <si>
    <t xml:space="preserve">     建设市场管理与监督</t>
  </si>
  <si>
    <t xml:space="preserve">   其他城乡社区支出</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</si>
  <si>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</si>
  <si>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</si>
  <si>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</si>
  <si>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</si>
  <si>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</si>
  <si>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</si>
  <si>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</si>
  <si>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</si>
  <si>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</si>
  <si>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</si>
  <si>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</si>
  <si>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</si>
  <si>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</si>
  <si>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</si>
  <si>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</si>
  <si>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</si>
  <si>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</si>
  <si>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</si>
  <si>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</si>
  <si>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</si>
  <si>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</si>
  <si>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</si>
  <si>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</si>
  <si>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</si>
  <si>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</si>
  <si>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</si>
  <si>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</si>
  <si>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</si>
  <si>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</si>
  <si>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</si>
  <si>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</si>
  <si>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</si>
  <si>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</si>
  <si>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</si>
  <si>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</si>
  <si>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</si>
  <si>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</si>
  <si>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</si>
  <si>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</si>
  <si>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</si>
  <si>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</si>
  <si>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</si>
  <si>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</si>
  <si>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</si>
  <si>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</si>
  <si>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</si>
  <si>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</si>
  <si>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</si>
  <si>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</si>
  <si>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</si>
  <si>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</si>
  <si>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</si>
  <si>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</si>
  <si>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</si>
  <si>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</si>
  <si>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</si>
  <si>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</si>
  <si>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</si>
  <si>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</si>
  <si>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</si>
  <si>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</si>
  <si>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</si>
  <si>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</si>
  <si>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</si>
  <si>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</si>
  <si>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</si>
  <si>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</si>
  <si>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</si>
  <si>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</si>
  <si>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</si>
  <si>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</si>
  <si>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</si>
  <si>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</si>
  <si>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</si>
  <si>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</si>
  <si>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</si>
  <si>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</si>
  <si>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</si>
  <si>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</si>
  <si>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</si>
  <si>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</si>
  <si>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</si>
  <si>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</si>
  <si>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</si>
  <si>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</si>
  <si>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</si>
  <si>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</si>
  <si>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</si>
  <si>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</si>
  <si>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</si>
  <si>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</si>
  <si>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</si>
  <si>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</si>
  <si>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</si>
  <si>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</si>
  <si>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</si>
  <si>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</si>
  <si>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</si>
  <si>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</si>
  <si>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</si>
  <si>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</si>
  <si>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</si>
  <si>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</si>
  <si>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</si>
  <si>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</si>
  <si>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</si>
  <si>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</si>
  <si>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</si>
  <si>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</si>
  <si>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</si>
  <si>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</si>
  <si>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</si>
  <si>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</si>
  <si>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</si>
  <si>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</si>
  <si>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</si>
  <si>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</si>
  <si>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</si>
  <si>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</si>
  <si>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</si>
  <si>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</si>
  <si>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</si>
  <si>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</si>
  <si>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</si>
  <si>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</si>
  <si>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</si>
  <si>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</si>
  <si>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</si>
  <si>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</si>
  <si>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</si>
  <si>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</si>
  <si>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</si>
  <si>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</si>
  <si>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</si>
  <si>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</si>
  <si>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</si>
  <si>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</si>
  <si>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</si>
  <si>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</si>
  <si>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</si>
  <si>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</si>
  <si>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</si>
  <si>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</si>
  <si>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</si>
  <si>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</si>
  <si>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</si>
  <si>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</si>
  <si>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</si>
  <si>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</si>
  <si>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</si>
  <si>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</si>
  <si>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</si>
  <si>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</si>
  <si>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</si>
  <si>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</si>
  <si>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</si>
  <si>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</si>
  <si>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</si>
  <si>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</si>
  <si>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</si>
  <si>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</si>
  <si>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</si>
  <si>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</si>
  <si>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</si>
  <si>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</si>
  <si>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</si>
  <si>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</si>
  <si>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</si>
  <si>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</si>
  <si>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</si>
  <si>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信息安全建设</t>
  </si>
  <si>
    <t xml:space="preserve">     专用通信</t>
  </si>
  <si>
    <t xml:space="preserve">     无线电及信息通信监管</t>
  </si>
  <si>
    <t xml:space="preserve">     工业和信息产业战略研究与标准制定</t>
  </si>
  <si>
    <t xml:space="preserve">     工业和信息产业支持</t>
  </si>
  <si>
    <t xml:space="preserve">     电子专项工程</t>
  </si>
  <si>
    <t xml:space="preserve">     技术基础研究</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</si>
  <si>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</si>
  <si>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</si>
  <si>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</si>
  <si>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</si>
  <si>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</si>
  <si>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</si>
  <si>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</si>
  <si>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</si>
  <si>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</si>
  <si>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</si>
  <si>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</si>
  <si>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</si>
  <si>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</si>
  <si>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</si>
  <si>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</si>
  <si>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</si>
  <si>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</si>
  <si>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</si>
  <si>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</si>
  <si>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</si>
  <si>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</si>
  <si>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</si>
  <si>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</si>
  <si>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</si>
  <si>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</si>
  <si>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</si>
  <si>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</si>
  <si>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</si>
  <si>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</si>
  <si>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</si>
  <si>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</si>
  <si>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</si>
  <si>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</si>
  <si>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</si>
  <si>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</si>
  <si>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</si>
  <si>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</si>
  <si>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</si>
  <si>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</si>
  <si>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</si>
  <si>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</si>
  <si>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</si>
  <si>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</si>
  <si>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</si>
  <si>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</si>
  <si>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</si>
  <si>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</si>
  <si>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</si>
  <si>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</si>
  <si>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其他金融支出</t>
  </si>
  <si>
    <t xml:space="preserve">     重点企业贷款贴息</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</si>
  <si>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</si>
  <si>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</si>
  <si>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</si>
  <si>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</si>
  <si>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</si>
  <si>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</si>
  <si>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</si>
  <si>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</si>
  <si>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</si>
  <si>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</si>
  <si>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</si>
  <si>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</si>
  <si>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</si>
  <si>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</si>
  <si>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</si>
  <si>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</si>
  <si>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</si>
  <si>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</si>
  <si>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</si>
  <si>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</si>
  <si>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</si>
  <si>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</si>
  <si>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</si>
  <si>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</si>
  <si>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</si>
  <si>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</si>
  <si>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</si>
  <si>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</si>
  <si>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</si>
  <si>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</si>
  <si>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</si>
  <si>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</si>
  <si>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</si>
  <si>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</si>
  <si>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</si>
  <si>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</si>
  <si>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</si>
  <si>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</si>
  <si>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</si>
  <si>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</si>
  <si>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</si>
  <si>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</si>
  <si>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</si>
  <si>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</si>
  <si>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</si>
  <si>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</si>
  <si>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</si>
  <si>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</si>
  <si>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</si>
  <si>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</si>
  <si>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</si>
  <si>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</si>
  <si>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</si>
  <si>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</si>
  <si>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</si>
  <si>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</si>
  <si>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</si>
  <si>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</si>
  <si>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</si>
  <si>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</si>
  <si>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</si>
  <si>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</si>
  <si>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</si>
  <si>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</si>
  <si>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</si>
  <si>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粮油事务</t>
  </si>
  <si>
    <t xml:space="preserve">     财务与审计支出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</si>
  <si>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</si>
  <si>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</si>
  <si>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</si>
  <si>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</si>
  <si>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</si>
  <si>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</si>
  <si>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</si>
  <si>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</si>
  <si>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</si>
  <si>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</si>
  <si>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物资保管体系</t>
  </si>
  <si>
    <t xml:space="preserve">     其他粮油事务支出</t>
  </si>
  <si>
    <t xml:space="preserve">   物资事务</t>
  </si>
  <si>
    <t xml:space="preserve">     铁路专用线</t>
  </si>
  <si>
    <t xml:space="preserve">     护库武警和民兵支出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</si>
  <si>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</si>
  <si>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</si>
  <si>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</si>
  <si>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</si>
  <si>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</si>
  <si>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</si>
  <si>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</si>
  <si>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</si>
  <si>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</si>
  <si>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</si>
  <si>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</si>
  <si>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</si>
  <si>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</si>
  <si>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</si>
  <si>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</si>
  <si>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</si>
  <si>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</si>
  <si>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</si>
  <si>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</si>
  <si>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</si>
  <si>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</si>
  <si>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</si>
  <si>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</si>
  <si>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</si>
  <si>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</si>
  <si>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</si>
  <si>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</si>
  <si>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</si>
  <si>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</si>
  <si>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</si>
  <si>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</si>
  <si>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</si>
  <si>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</si>
  <si>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</si>
  <si>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</si>
  <si>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</si>
  <si>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</si>
  <si>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</si>
  <si>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</si>
  <si>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</si>
  <si>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</si>
  <si>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</si>
  <si>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</si>
  <si>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</si>
  <si>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</si>
  <si>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</si>
  <si>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</si>
  <si>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</si>
  <si>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</si>
  <si>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</si>
  <si>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</si>
  <si>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</si>
  <si>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</si>
  <si>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</si>
  <si>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</si>
  <si>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</si>
  <si>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</si>
  <si>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</si>
  <si>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</si>
  <si>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</si>
  <si>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</si>
  <si>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</si>
  <si>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</si>
  <si>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</si>
  <si>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</si>
  <si>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</si>
  <si>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</si>
  <si>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</si>
  <si>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</si>
  <si>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其他自然灾害救灾及恢复重建支出</t>
  </si>
  <si>
    <t xml:space="preserve">   其他灾害防治及应急管理支出</t>
  </si>
  <si>
    <t xml:space="preserve">     其他灾害防治及应急管理支出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</si>
  <si>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</si>
  <si>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</si>
  <si>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</si>
  <si>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</si>
  <si>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</si>
  <si>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 xml:space="preserve">   地方政府一般债务发行费用支出</t>
  </si>
  <si>
    <t xml:space="preserve">   年初预留</t>
  </si>
  <si>
    <t>市本级一般公共预算支出</t>
  </si>
  <si>
    <t xml:space="preserve">   返还性支出</t>
  </si>
  <si>
    <t xml:space="preserve">   一般转移支付支出</t>
  </si>
  <si>
    <t xml:space="preserve">   专项转移支付支出</t>
  </si>
  <si>
    <t xml:space="preserve">   上解支出</t>
  </si>
  <si>
    <t xml:space="preserve">   调出资金</t>
  </si>
  <si>
    <t xml:space="preserve">   地方政府一般债务转贷支出</t>
  </si>
  <si>
    <t xml:space="preserve">   安排预算稳定调节基金</t>
  </si>
  <si>
    <t xml:space="preserve">   补充预算周转金</t>
  </si>
  <si>
    <t>上年结转对应安排支出</t>
  </si>
  <si>
    <t>1-5  2021年曲靖市市本级一般公共预算政府预算经济分类表（基本支出）</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</si>
  <si>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</si>
  <si>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</si>
  <si>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</si>
  <si>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</si>
  <si>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</si>
  <si>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</si>
  <si>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</si>
  <si>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</si>
  <si>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</si>
  <si>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</si>
  <si>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</si>
  <si>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</si>
  <si>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</si>
  <si>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</si>
  <si>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</si>
  <si>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</si>
  <si>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</si>
  <si>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</si>
  <si>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设备购置</t>
  </si>
  <si>
    <t>对事业单位经常性补助</t>
  </si>
  <si>
    <t xml:space="preserve">  工资福利支出</t>
  </si>
  <si>
    <t xml:space="preserve">  商品和服务支出</t>
  </si>
  <si>
    <t xml:space="preserve">  其他对事业单位补助</t>
  </si>
  <si>
    <t>对事业单位资本性补助</t>
  </si>
  <si>
    <t xml:space="preserve">  资本性支出（一）</t>
  </si>
  <si>
    <t>对个人和家庭的补助</t>
  </si>
  <si>
    <t xml:space="preserve">  社会福利和救助</t>
  </si>
  <si>
    <t xml:space="preserve">  助学金</t>
  </si>
  <si>
    <t xml:space="preserve">  个人农业生产补贴</t>
  </si>
  <si>
    <t xml:space="preserve">  离退休费</t>
  </si>
  <si>
    <t xml:space="preserve">  其他对个人和家庭的补助</t>
  </si>
  <si>
    <t>支  出  合  计</t>
  </si>
  <si>
    <t>1-6  2021年曲靖市一般公共预算支出表（州、市对下转移支付项目）</t>
  </si>
  <si>
    <t>项       目</t>
  </si>
  <si>
    <t>其中：延续项目</t>
  </si>
  <si>
    <t>其中：新增项目</t>
  </si>
  <si>
    <t>一般公共服务支出</t>
  </si>
  <si>
    <t>“百名好支书”绩效补助资金</t>
  </si>
  <si>
    <t>大学生志愿服务西部计划专项经费</t>
  </si>
  <si>
    <t>基层能力提升专项资金</t>
  </si>
  <si>
    <t>外贸专项资金</t>
  </si>
  <si>
    <t>乡镇财政干部培训和能力提升补助经费</t>
  </si>
  <si>
    <t>“红旗村（社区）”创建活动的定向补助经费</t>
  </si>
  <si>
    <t>村级（社区）食品药品信息员补助专经费</t>
  </si>
  <si>
    <t>行政政法业务培训经费</t>
  </si>
  <si>
    <t>农村党员教育培训补助经费</t>
  </si>
  <si>
    <t>农村困难党员关爱行动补助经费</t>
  </si>
  <si>
    <t>票据业务及核销经费</t>
  </si>
  <si>
    <t>社区网格工作人员补助专项经费</t>
  </si>
  <si>
    <t>市委组织部社区党组织服务群众补助经费</t>
  </si>
  <si>
    <t>严重精神病患者监护人补助经费</t>
  </si>
  <si>
    <t>租用马龙库房经费</t>
  </si>
  <si>
    <t>国防支出</t>
  </si>
  <si>
    <t>国防专项资金</t>
  </si>
  <si>
    <t>公共安全支出</t>
  </si>
  <si>
    <t>地州干警服装补助资金</t>
  </si>
  <si>
    <t>公安系统服装专项经费</t>
  </si>
  <si>
    <t>公安专项资金</t>
  </si>
  <si>
    <t>公共安全专项资金</t>
  </si>
  <si>
    <t>司法专项资金</t>
  </si>
  <si>
    <t>政法专项资金</t>
  </si>
  <si>
    <t>举报毒品违法犯罪奖励费专项经费</t>
  </si>
  <si>
    <t>教育支出</t>
  </si>
  <si>
    <t>教育专项资金</t>
  </si>
  <si>
    <t>学前教育专项资金</t>
  </si>
  <si>
    <t>中职教育专项资金</t>
  </si>
  <si>
    <t>曲靖市学前教育三年行动计划市级配套经费</t>
  </si>
  <si>
    <t>科学技术支出</t>
  </si>
  <si>
    <t>科技专项资金</t>
  </si>
  <si>
    <t>科普专项资金</t>
  </si>
  <si>
    <t>文化旅游体育与传媒支出</t>
  </si>
  <si>
    <t>博物馆纪念馆免费开放省级配套专项资金</t>
  </si>
  <si>
    <t>大型体育场馆免费低收费开放补助专项资金</t>
  </si>
  <si>
    <t>非物质文化遗产保护传承人补助经费</t>
  </si>
  <si>
    <t>广播电视事业发展专项资金</t>
  </si>
  <si>
    <t>旅游发展专项资金</t>
  </si>
  <si>
    <t>美术馆图书馆文化馆（站）免费开放专项资金</t>
  </si>
  <si>
    <t>文化产业发展专项资金</t>
  </si>
  <si>
    <t>文化体育与传媒专项资金</t>
  </si>
  <si>
    <t>2021年“博物馆”免费开放市级配套经费</t>
  </si>
  <si>
    <t>2021年两馆一站免费开放市级配套经费</t>
  </si>
  <si>
    <t>公共文化服务体系建设资金</t>
  </si>
  <si>
    <t>社会保障和就业支出</t>
  </si>
  <si>
    <t>殡葬改革专项资金</t>
  </si>
  <si>
    <t>残疾人事业专项资金</t>
  </si>
  <si>
    <t>高龄津贴专项补助资金</t>
  </si>
  <si>
    <t>就业专项资金</t>
  </si>
  <si>
    <t>民政事业专项资金</t>
  </si>
  <si>
    <t>人力资源社会保障专项资金</t>
  </si>
  <si>
    <t>退役士兵专项资金</t>
  </si>
  <si>
    <t>优抚专项资金</t>
  </si>
  <si>
    <t>城市公益性公墓建设专项资金</t>
  </si>
  <si>
    <t>城镇无工作且困难重点优抚对象生活补助资金</t>
  </si>
  <si>
    <t>出国参战民工生活补助经费</t>
  </si>
  <si>
    <t>高龄老人补助资金</t>
  </si>
  <si>
    <t>孤儿基本生活保障补助资金</t>
  </si>
  <si>
    <t>惠民殡葬补助资金</t>
  </si>
  <si>
    <t>基层老年人体育场地设施建设经费</t>
  </si>
  <si>
    <t>烈士纪念设施修缮维护经费</t>
  </si>
  <si>
    <t>民办养老机构运营补助和一次性建设补助经费</t>
  </si>
  <si>
    <t>配套县退役士兵自主就业一次性经济补助经补助经费</t>
  </si>
  <si>
    <t>曲靖市2021年城居保协办员补助经费</t>
  </si>
  <si>
    <t>曲靖市2021年就业补助资金见习补贴县级经费</t>
  </si>
  <si>
    <t>曲靖市2021年失业伤残军人养保补助经费</t>
  </si>
  <si>
    <t>社区工作人员生活补贴及培训经费</t>
  </si>
  <si>
    <t>提高“三属”定期抚恤补助经费</t>
  </si>
  <si>
    <t>提高在乡复员军人生活补助标准市级承担经费</t>
  </si>
  <si>
    <t>县退役士兵安置教育培训补助经费</t>
  </si>
  <si>
    <t>重点优抚对象生活困难补助资金</t>
  </si>
  <si>
    <t>重度残疾人护理补贴和困难残疾人补助资金</t>
  </si>
  <si>
    <t>城乡居民养老保险补助</t>
  </si>
  <si>
    <t>困难群众救助</t>
  </si>
  <si>
    <t>退役安置补助</t>
  </si>
  <si>
    <t>城乡低保补助</t>
  </si>
  <si>
    <t>卫生健康支出</t>
  </si>
  <si>
    <t>城乡居民基本医疗保险补助资金</t>
  </si>
  <si>
    <t>城乡医疗救助补助资金</t>
  </si>
  <si>
    <t>卫生计生事业发展专项资金</t>
  </si>
  <si>
    <t>医疗卫生专项资金</t>
  </si>
  <si>
    <t>基层卫生人员改革离岗乡医生活补助市级补助专项资金</t>
  </si>
  <si>
    <t>计划生育特殊家庭春节慰问对下专项经费</t>
  </si>
  <si>
    <t>建档立卡贫困人口家庭医生签约服务市级补助专项资金</t>
  </si>
  <si>
    <t>基本公共卫生服务</t>
  </si>
  <si>
    <t>节能环保支出</t>
  </si>
  <si>
    <t>低碳专项资金</t>
  </si>
  <si>
    <t>环境保护专项资金</t>
  </si>
  <si>
    <t>节能降耗专项资金</t>
  </si>
  <si>
    <t>污染防治专项资金</t>
  </si>
  <si>
    <t>城乡社区支出</t>
  </si>
  <si>
    <t>城乡建设专项规划编制补助资金</t>
  </si>
  <si>
    <t>城乡社区建设专项资金</t>
  </si>
  <si>
    <t>农林水支出</t>
  </si>
  <si>
    <t>创业担保贷款专项资金</t>
  </si>
  <si>
    <t>扶贫专项资金</t>
  </si>
  <si>
    <t>林业专项资金</t>
  </si>
  <si>
    <t>民族专项资金</t>
  </si>
  <si>
    <t>农村金融机构定向费用补贴专项资金</t>
  </si>
  <si>
    <t>农业发展专项资金</t>
  </si>
  <si>
    <t>水利专项资金</t>
  </si>
  <si>
    <t>烟草专项资金</t>
  </si>
  <si>
    <t>云南省易地扶贫搬迁安置点以奖代补专项资金</t>
  </si>
  <si>
    <t>重大动物疫病防控专项资金</t>
  </si>
  <si>
    <t>革命老区建设促进会项目补助经费</t>
  </si>
  <si>
    <t>曲靖市亚行长江绿色生态廊道项目专项资金</t>
  </si>
  <si>
    <t>乡村振兴专项资金</t>
  </si>
  <si>
    <t>交通运输支出</t>
  </si>
  <si>
    <t>公路建设专项资金</t>
  </si>
  <si>
    <t>农村公路建设专项资金</t>
  </si>
  <si>
    <t>农村公路养护专项资金</t>
  </si>
  <si>
    <t>政府还贷二级公路取消收费后补助资金</t>
  </si>
  <si>
    <t>资源勘探工业信息等支出</t>
  </si>
  <si>
    <t>工业和信息化发展专项资金</t>
  </si>
  <si>
    <t>全省融资担保体系建设省对下补助资金</t>
  </si>
  <si>
    <t>中小企业发展专项资金</t>
  </si>
  <si>
    <t>国企改革专项资金</t>
  </si>
  <si>
    <t>商业服务业等支出</t>
  </si>
  <si>
    <t>商贸专项资金</t>
  </si>
  <si>
    <t>自然资源海洋气象等支出</t>
  </si>
  <si>
    <t>气象专项资金</t>
  </si>
  <si>
    <t>土地整治（补充耕地）项目经费</t>
  </si>
  <si>
    <t>住房保障支出</t>
  </si>
  <si>
    <t>农村危房改造专项资金</t>
  </si>
  <si>
    <t>保障安居工程专项资金</t>
  </si>
  <si>
    <t>粮油物资储备支出</t>
  </si>
  <si>
    <t>军粮供应费用补助资金</t>
  </si>
  <si>
    <t>粮食应急供应网点建设专项资金</t>
  </si>
  <si>
    <t>云南省优质粮食工程专项补助资金</t>
  </si>
  <si>
    <t>灾害防治及应急管理支出</t>
  </si>
  <si>
    <t>安全生产专项资金</t>
  </si>
  <si>
    <t>冬春临时生活困难救助补助资金</t>
  </si>
  <si>
    <t>防震减灾专项资金</t>
  </si>
  <si>
    <t>森林防火专项经费</t>
  </si>
  <si>
    <t>群测群防人员补助经费</t>
  </si>
  <si>
    <t>对下财力性补助</t>
  </si>
  <si>
    <t>对下转移支付合计</t>
  </si>
  <si>
    <t>1-7  2021年曲靖市分地区税收返还和转移支付预算表</t>
  </si>
  <si>
    <t>县（市、区）</t>
  </si>
  <si>
    <t>合计</t>
  </si>
  <si>
    <t>税收返还</t>
  </si>
  <si>
    <t>转移支付</t>
  </si>
  <si>
    <t>一、已分小计</t>
  </si>
  <si>
    <t>麟麟区</t>
  </si>
  <si>
    <t>沾益区</t>
  </si>
  <si>
    <t xml:space="preserve"> </t>
  </si>
  <si>
    <t>马龙区</t>
  </si>
  <si>
    <t>宣威市</t>
  </si>
  <si>
    <t>富源县</t>
  </si>
  <si>
    <t>罗平县</t>
  </si>
  <si>
    <t>师宗县</t>
  </si>
  <si>
    <t>陆良县</t>
  </si>
  <si>
    <t>会泽县</t>
  </si>
  <si>
    <t>经开区</t>
  </si>
  <si>
    <t>二、待分配数</t>
  </si>
  <si>
    <t>三、预算合计</t>
  </si>
  <si>
    <t>1-8  2021年曲靖市市本级“三公”经费预算财政拨款情况统计表</t>
  </si>
  <si>
    <t>2020年预算数</t>
  </si>
  <si>
    <t>比上年增、减情况</t>
  </si>
  <si>
    <t>增、减金额</t>
  </si>
  <si>
    <t>增、减幅度</t>
  </si>
  <si>
    <t>1.因公出国（境）费</t>
  </si>
  <si>
    <t>2.公务接待费</t>
  </si>
  <si>
    <t>3.公务用车购置及运行费</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</si>
  <si>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</si>
  <si>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</si>
  <si>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曲靖市市本级坚决落实中央八项规定精神以及省、市有关压缩一般性支出的工作要求，坚持“厉行节约，提质增效”原则，从严从紧编制部门预算，持续压缩一般性支出，削减低效无效支出，按照“只减不增”的原则安排“三公”经费预算，曲靖市市本级2021年“三公”经费一般公共预算财政拨款“三公”经费预算合计4765万元，较上年减少154万元，下降3.13%，其中：因公出国（境）费：曲靖市市本级2021年因公出国（境）费预算为158万元，较上年减少5万元，下降3.07%；公务接待费:曲靖市市本级2021年公务接待费预算为2158万元，较上年减少70万元，下降3.14%；公务用车购置及运行维护费:曲靖市市本级2021年公务用车购置及运行维护费为2449万元，较上年减少79万元，下降3.13%。其中：公务用车购置费0万元，与上年相比无变化；公务用车运行维护费2449万元，较上年减少79万元，下降3.13%。</t>
  </si>
  <si>
    <t>2-1  2021年曲靖市政府性基金预算收入情况表</t>
  </si>
  <si>
    <t>一、农网还贷资金收入</t>
  </si>
  <si>
    <t>二、海南省高等级公路车辆通行附加费收入</t>
  </si>
  <si>
    <t>三、港口建设费收入</t>
  </si>
  <si>
    <t>四、国家电影事业发展专项资金收入</t>
  </si>
  <si>
    <t>五、国有土地收益基金收入</t>
  </si>
  <si>
    <t>六、农业土地开发资金收入</t>
  </si>
  <si>
    <t>七、国有土地使用权出让收入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</si>
  <si>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</si>
  <si>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</si>
  <si>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</si>
  <si>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</si>
  <si>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</si>
  <si>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八、大中型水库库区基金收入</t>
  </si>
  <si>
    <t>九、彩票公益金收入</t>
  </si>
  <si>
    <t xml:space="preserve">  福利彩票公益金收入</t>
  </si>
  <si>
    <t xml:space="preserve">  体育彩票公益金收入</t>
  </si>
  <si>
    <t>十、城市基础设施配套费收入</t>
  </si>
  <si>
    <t>十一、小型水库移民扶助基金收入</t>
  </si>
  <si>
    <t>十二、国家重大水利工程建设基金收入</t>
  </si>
  <si>
    <t>十三、车辆通行费</t>
  </si>
  <si>
    <t>十四、污水处理费收入</t>
  </si>
  <si>
    <t>十五、彩票发行机构和彩票销售机构的业务费用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</si>
  <si>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</si>
  <si>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</si>
  <si>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</si>
  <si>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</si>
  <si>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</si>
  <si>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十六、其他政府性基金收入</t>
  </si>
  <si>
    <t>十七、专项债券对应项目专项收入</t>
  </si>
  <si>
    <t>收入合计</t>
  </si>
  <si>
    <t xml:space="preserve">   政府性基金补助收入</t>
  </si>
  <si>
    <t>2-2  2021年曲靖市政府性基金预算支出情况表</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</si>
  <si>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</si>
  <si>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</si>
  <si>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</si>
  <si>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</si>
  <si>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</si>
  <si>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</si>
  <si>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</si>
  <si>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</si>
  <si>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</si>
  <si>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</si>
  <si>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</si>
  <si>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</si>
  <si>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 </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</si>
  <si>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</si>
  <si>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</si>
  <si>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</si>
  <si>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</si>
  <si>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</si>
  <si>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</si>
  <si>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</si>
  <si>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</si>
  <si>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</si>
  <si>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</si>
  <si>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</si>
  <si>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</si>
  <si>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</si>
  <si>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</si>
  <si>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</si>
  <si>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</si>
  <si>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</si>
  <si>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</si>
  <si>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</si>
  <si>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</si>
  <si>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</si>
  <si>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</si>
  <si>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</si>
  <si>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</si>
  <si>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</si>
  <si>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</si>
  <si>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</si>
  <si>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</si>
  <si>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</si>
  <si>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</si>
  <si>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</si>
  <si>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</si>
  <si>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</si>
  <si>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</si>
  <si>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</si>
  <si>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</si>
  <si>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</si>
  <si>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</si>
  <si>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</si>
  <si>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</si>
  <si>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</si>
  <si>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</si>
  <si>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</si>
  <si>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</si>
  <si>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</si>
  <si>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</si>
  <si>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</si>
  <si>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</si>
  <si>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</si>
  <si>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</si>
  <si>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</si>
  <si>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</si>
  <si>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</si>
  <si>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</si>
  <si>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</si>
  <si>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</si>
  <si>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</si>
  <si>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</si>
  <si>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</si>
  <si>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</si>
  <si>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</si>
  <si>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</si>
  <si>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</si>
  <si>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</si>
  <si>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</si>
  <si>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</si>
  <si>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</si>
  <si>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</si>
  <si>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</si>
  <si>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</si>
  <si>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</si>
  <si>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</si>
  <si>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</si>
  <si>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</si>
  <si>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</si>
  <si>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</si>
  <si>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三峡工程后续工作</t>
  </si>
  <si>
    <t xml:space="preserve">      其他重大水利工程建设基金对应专项债务收入支出</t>
  </si>
  <si>
    <t>六、交通运输支出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</si>
  <si>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</si>
  <si>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</si>
  <si>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</si>
  <si>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</si>
  <si>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</si>
  <si>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</si>
  <si>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</si>
  <si>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</si>
  <si>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</si>
  <si>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</si>
  <si>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</si>
  <si>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</si>
  <si>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</si>
  <si>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</si>
  <si>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</si>
  <si>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</si>
  <si>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</si>
  <si>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</si>
  <si>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</si>
  <si>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</si>
  <si>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</si>
  <si>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</si>
  <si>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</si>
  <si>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</si>
  <si>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</si>
  <si>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</si>
  <si>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</si>
  <si>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</si>
  <si>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</si>
  <si>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</si>
  <si>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</si>
  <si>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</si>
  <si>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</si>
  <si>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</si>
  <si>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</si>
  <si>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</si>
  <si>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</si>
  <si>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</si>
  <si>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</si>
  <si>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</si>
  <si>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</si>
  <si>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</si>
  <si>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</si>
  <si>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</si>
  <si>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</si>
  <si>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</si>
  <si>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七、资源勘探工业信息等支出</t>
  </si>
  <si>
    <t xml:space="preserve">    农网还贷资金支出</t>
  </si>
  <si>
    <t xml:space="preserve">      地方农网还贷资金支出</t>
  </si>
  <si>
    <t xml:space="preserve">      其他农网还贷资金支出</t>
  </si>
  <si>
    <t>八、其他支出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</si>
  <si>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</si>
  <si>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</si>
  <si>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</si>
  <si>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</si>
  <si>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</si>
  <si>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</si>
  <si>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</si>
  <si>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</si>
  <si>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</si>
  <si>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</si>
  <si>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</si>
  <si>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</si>
  <si>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</si>
  <si>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</si>
  <si>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</si>
  <si>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</si>
  <si>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</si>
  <si>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</si>
  <si>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</si>
  <si>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</si>
  <si>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</si>
  <si>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</si>
  <si>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</si>
  <si>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</si>
  <si>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</si>
  <si>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九、债务付息支出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</si>
  <si>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</si>
  <si>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</si>
  <si>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</si>
  <si>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</si>
  <si>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</si>
  <si>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</si>
  <si>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</si>
  <si>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</si>
  <si>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</si>
  <si>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</si>
  <si>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</si>
  <si>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</si>
  <si>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</si>
  <si>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</si>
  <si>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</si>
  <si>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</si>
  <si>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</si>
  <si>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</si>
  <si>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</si>
  <si>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</si>
  <si>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</si>
  <si>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</si>
  <si>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</si>
  <si>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</si>
  <si>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</si>
  <si>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</si>
  <si>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</si>
  <si>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</si>
  <si>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</si>
  <si>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</si>
  <si>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</si>
  <si>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</si>
  <si>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其他地方自行试点项目收益专项债务发行费用支出</t>
  </si>
  <si>
    <t xml:space="preserve">      其他政府性基金债务发行费用支出</t>
  </si>
  <si>
    <t>十一、抗疫特别国债安排的支出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</si>
  <si>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</si>
  <si>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</si>
  <si>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</si>
  <si>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</si>
  <si>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</si>
  <si>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</si>
  <si>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</si>
  <si>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</si>
  <si>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</si>
  <si>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</si>
  <si>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</si>
  <si>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</si>
  <si>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</si>
  <si>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</si>
  <si>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</si>
  <si>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</si>
  <si>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</si>
  <si>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</si>
  <si>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</si>
  <si>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</si>
  <si>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支出合计</t>
  </si>
  <si>
    <t xml:space="preserve">   政府性基金上解支出</t>
  </si>
  <si>
    <t xml:space="preserve">   年终结余</t>
  </si>
  <si>
    <t>地方政府专项债务还本支出</t>
  </si>
  <si>
    <t>2-3  2021年曲靖市市本级政府性基金预算收入情况表</t>
  </si>
  <si>
    <t xml:space="preserve">     政府性基金补助收入</t>
  </si>
  <si>
    <t xml:space="preserve">     政府性基金上解收入</t>
  </si>
  <si>
    <t>2-4  2021年曲靖市市本级政府性基金预算支出情况表</t>
  </si>
  <si>
    <t xml:space="preserve">   政府性基金转移支付</t>
  </si>
  <si>
    <t xml:space="preserve">     政府性基金补助支出</t>
  </si>
  <si>
    <t xml:space="preserve">     政府性基金上解支出</t>
  </si>
  <si>
    <t>2-5  2021年曲靖市市本级政府性基金支出表（州、市对下转移支付）</t>
  </si>
  <si>
    <t>本年支出小计</t>
  </si>
  <si>
    <t>3-1  2021年曲靖市国有资本经营收入预算情况表</t>
  </si>
  <si>
    <r>
      <rPr>
        <sz val="14"/>
        <rFont val="MS Serif"/>
        <charset val="134"/>
      </rPr>
      <t xml:space="preserve">    </t>
    </r>
    <r>
      <rPr>
        <sz val="14"/>
        <color indexed="8"/>
        <rFont val="宋体"/>
        <charset val="134"/>
      </rPr>
      <t>单位：万元</t>
    </r>
  </si>
  <si>
    <t>项        目</t>
  </si>
  <si>
    <t>利润收入</t>
  </si>
  <si>
    <t xml:space="preserve">   烟草企业利润收入</t>
  </si>
  <si>
    <t xml:space="preserve">   石油石化企业利润收入</t>
  </si>
  <si>
    <t xml:space="preserve">   电力企业利润收入</t>
  </si>
  <si>
    <t xml:space="preserve">   电信企业利润收入</t>
  </si>
  <si>
    <t xml:space="preserve">   煤炭企业利润收入</t>
  </si>
  <si>
    <t xml:space="preserve">   有色冶金采掘企业利润收入</t>
  </si>
  <si>
    <t xml:space="preserve">   钢铁企业利润收入</t>
  </si>
  <si>
    <t xml:space="preserve">   化工企业利润收入</t>
  </si>
  <si>
    <t xml:space="preserve">   运输企业利润收入</t>
  </si>
  <si>
    <t xml:space="preserve">   电子企业利润收入</t>
  </si>
  <si>
    <t xml:space="preserve">   机械企业利润收入</t>
  </si>
  <si>
    <t xml:space="preserve">   投资服务企业利润收入</t>
  </si>
  <si>
    <t xml:space="preserve">   纺织轻工企业利润收入</t>
  </si>
  <si>
    <t xml:space="preserve">   贸易企业利润收入</t>
  </si>
  <si>
    <t xml:space="preserve">   建筑施工企业利润收入</t>
  </si>
  <si>
    <t xml:space="preserve">   房地产企业利润收入</t>
  </si>
  <si>
    <t xml:space="preserve">   建材企业利润收入</t>
  </si>
  <si>
    <t xml:space="preserve">   境外企业利润收入</t>
  </si>
  <si>
    <t xml:space="preserve">   对外合作企业利润收入</t>
  </si>
  <si>
    <t xml:space="preserve">   医药企业利润收入</t>
  </si>
  <si>
    <t xml:space="preserve">   农林牧渔企业利润收入</t>
  </si>
  <si>
    <t xml:space="preserve">   邮政企业利润收入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</si>
  <si>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</si>
  <si>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</si>
  <si>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</si>
  <si>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</si>
  <si>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</si>
  <si>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</si>
  <si>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</si>
  <si>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</si>
  <si>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</si>
  <si>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股利、股息收入</t>
  </si>
  <si>
    <t xml:space="preserve">   国有控股公司股利、股息收入</t>
  </si>
  <si>
    <t xml:space="preserve">   国有参股公司股利、股息收入</t>
  </si>
  <si>
    <t xml:space="preserve">   金融企业股利、股息收入</t>
  </si>
  <si>
    <t xml:space="preserve">   其他国有资本经营预算企业股利、股息收入</t>
  </si>
  <si>
    <t>产权转让收入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</si>
  <si>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</si>
  <si>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</si>
  <si>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</si>
  <si>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</si>
  <si>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</si>
  <si>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清算收入</t>
  </si>
  <si>
    <t xml:space="preserve">   国有股权、股份清算收入</t>
  </si>
  <si>
    <t xml:space="preserve">   国有独资企业清算收入</t>
  </si>
  <si>
    <t xml:space="preserve">   其他国有资本经营预算企业清算收入</t>
  </si>
  <si>
    <t>其他国有资本经营预算收入</t>
  </si>
  <si>
    <t>全市国有资本经营收入</t>
  </si>
  <si>
    <t xml:space="preserve">    国有资本经营预算转移支付收入</t>
  </si>
  <si>
    <t xml:space="preserve">    国有资本经营预算上解收入</t>
  </si>
  <si>
    <t xml:space="preserve">     上年结余</t>
  </si>
  <si>
    <t>全市各项收入合计</t>
  </si>
  <si>
    <t>3-2  2021年曲靖市国有资本经营支出预算情况表</t>
  </si>
  <si>
    <t xml:space="preserve">   补充全国社会保障资金</t>
  </si>
  <si>
    <t xml:space="preserve">      国有资本经营预算补充社会保险基金支出</t>
  </si>
  <si>
    <t>国有资本经营预算支出</t>
  </si>
  <si>
    <t xml:space="preserve">   解决历史遗留问题及改革成本支出</t>
  </si>
  <si>
    <t xml:space="preserve">      厂办大集体改革支出</t>
  </si>
  <si>
    <t xml:space="preserve">      “三供一业”移交补助支出</t>
  </si>
  <si>
    <t xml:space="preserve">      国有企业办职教幼教补助支出</t>
  </si>
  <si>
    <t xml:space="preserve">      国有企业办公共服务机构移交补助支出</t>
  </si>
  <si>
    <t xml:space="preserve">      国有企业退休人员社会化管理补助支出</t>
  </si>
  <si>
    <t xml:space="preserve">      国有企业棚户区改造支出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</si>
  <si>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</si>
  <si>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</si>
  <si>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</si>
  <si>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</si>
  <si>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</si>
  <si>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</si>
  <si>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</si>
  <si>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</si>
  <si>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支持科技进步支出</t>
  </si>
  <si>
    <t xml:space="preserve">      保障国家经济安全支出</t>
  </si>
  <si>
    <t xml:space="preserve">      对外投资合作支出</t>
  </si>
  <si>
    <t xml:space="preserve">      其他国有企业资本金注入</t>
  </si>
  <si>
    <t xml:space="preserve">   国有企业政策性补贴</t>
  </si>
  <si>
    <t xml:space="preserve">      国有企业政策性补贴</t>
  </si>
  <si>
    <t xml:space="preserve">   金融国有资本经营预算支出</t>
  </si>
  <si>
    <t xml:space="preserve">      资本性支出</t>
  </si>
  <si>
    <t xml:space="preserve">      改革性支出</t>
  </si>
  <si>
    <t xml:space="preserve">      其他金融国有资本经营预算支出</t>
  </si>
  <si>
    <t xml:space="preserve">   其他国有资本经营预算支出</t>
  </si>
  <si>
    <t xml:space="preserve">      其他国有资本经营预算支出</t>
  </si>
  <si>
    <t>全市国有资本经营支出</t>
  </si>
  <si>
    <t xml:space="preserve">   国有资本经营预算转移支付</t>
  </si>
  <si>
    <t xml:space="preserve">      国有资本经营预算转移支付支出</t>
  </si>
  <si>
    <t xml:space="preserve">      国有资本经营预算上解支出</t>
  </si>
  <si>
    <t xml:space="preserve">   年末结余</t>
  </si>
  <si>
    <t>全市各项支出合计</t>
  </si>
  <si>
    <t>3-3  2021年曲靖市市本级国有资本经营收入预算情况表</t>
  </si>
  <si>
    <t>市本级国有资本经营收入</t>
  </si>
  <si>
    <t xml:space="preserve">    上年结余</t>
  </si>
  <si>
    <t>市本级各项收入合计</t>
  </si>
  <si>
    <t>3-4  2021年曲靖市市本级国有资本经营支出预算情况表</t>
  </si>
  <si>
    <t>项   目</t>
  </si>
  <si>
    <t>市本级国有资本经营支出</t>
  </si>
  <si>
    <t>市本级各项支出合计</t>
  </si>
  <si>
    <t>3-5  2021年曲靖市市本级国有资本经营预算转移支付表（分地区）</t>
  </si>
  <si>
    <t>地  区</t>
  </si>
  <si>
    <t>预算数</t>
  </si>
  <si>
    <t>麒麟区</t>
  </si>
  <si>
    <t>合  计</t>
  </si>
  <si>
    <t>3-6  2021年曲靖市市本级国有资本经营预算转移支付表（分项目）</t>
  </si>
  <si>
    <t>项目名称</t>
  </si>
  <si>
    <t>2021年国有企业退休人员社会化管理补助资金</t>
  </si>
  <si>
    <t>4-1  2021年曲靖市社会保险基金收入预算情况表</t>
  </si>
  <si>
    <t>项     目</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</si>
  <si>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</si>
  <si>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</si>
  <si>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</si>
  <si>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</si>
  <si>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</si>
  <si>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</si>
  <si>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</si>
  <si>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</si>
  <si>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六、城乡居民基本养老保险基金收入</t>
  </si>
  <si>
    <t>七、居民基本医疗保险基金收入</t>
  </si>
  <si>
    <t>收入小计</t>
  </si>
  <si>
    <t xml:space="preserve">  其中：保险费收入</t>
  </si>
  <si>
    <t xml:space="preserve">        利息收入</t>
  </si>
  <si>
    <t xml:space="preserve">        财政补贴收入</t>
  </si>
  <si>
    <t>上级补助收入</t>
  </si>
  <si>
    <t>下级上解收入</t>
  </si>
  <si>
    <t>上年结余收入</t>
  </si>
  <si>
    <t>4-2  2021年曲靖市社会保险基金支出预算情况表</t>
  </si>
  <si>
    <r>
      <rPr>
        <sz val="14"/>
        <rFont val="宋体"/>
        <charset val="134"/>
      </rPr>
      <t xml:space="preserve">    </t>
    </r>
    <r>
      <rPr>
        <sz val="14"/>
        <color indexed="8"/>
        <rFont val="宋体"/>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</si>
  <si>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</si>
  <si>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</si>
  <si>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</si>
  <si>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</si>
  <si>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</si>
  <si>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</si>
  <si>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六、城乡居民基本养老保险基金支出</t>
  </si>
  <si>
    <t>七、居民基本医疗保险基金支出</t>
  </si>
  <si>
    <t>支出小计</t>
  </si>
  <si>
    <t xml:space="preserve">    其中：社会保险待遇支出</t>
  </si>
  <si>
    <t xml:space="preserve">补助下级支出
  </t>
  </si>
  <si>
    <t>上解上级支出</t>
  </si>
  <si>
    <t>年终结余</t>
  </si>
  <si>
    <t>4-3  2021年曲靖市市本级社会保险基金收入预算情况表</t>
  </si>
  <si>
    <t>4-4  2021年曲靖市市本级社会保险基金支出预算情况表</t>
  </si>
  <si>
    <t>补助下级支出</t>
  </si>
  <si>
    <t>5-1  曲靖市2020年地方政府债务限额及余额预算情况表</t>
  </si>
  <si>
    <t>单位：亿元</t>
  </si>
  <si>
    <t>地   区</t>
  </si>
  <si>
    <t>2020年债务限额</t>
  </si>
  <si>
    <t>2020年债务余额预计执行数</t>
  </si>
  <si>
    <t>一般债务</t>
  </si>
  <si>
    <t>专项债务</t>
  </si>
  <si>
    <t>公  式</t>
  </si>
  <si>
    <t>A=B+C</t>
  </si>
  <si>
    <t>B</t>
  </si>
  <si>
    <t>C</t>
  </si>
  <si>
    <t>D=E+F</t>
  </si>
  <si>
    <t>E</t>
  </si>
  <si>
    <t>F</t>
  </si>
  <si>
    <t xml:space="preserve">  曲靖市</t>
  </si>
  <si>
    <t xml:space="preserve">    曲靖市本级</t>
  </si>
  <si>
    <t xml:space="preserve">    经开区</t>
  </si>
  <si>
    <t xml:space="preserve">    麒麟区</t>
  </si>
  <si>
    <t xml:space="preserve">    马龙县</t>
  </si>
  <si>
    <t xml:space="preserve">    陆良县</t>
  </si>
  <si>
    <t xml:space="preserve">    师宗县</t>
  </si>
  <si>
    <t xml:space="preserve">    罗平县</t>
  </si>
  <si>
    <t xml:space="preserve">    富源县</t>
  </si>
  <si>
    <t xml:space="preserve">    会泽县</t>
  </si>
  <si>
    <t xml:space="preserve">    沾益区</t>
  </si>
  <si>
    <t xml:space="preserve">    宣威市</t>
  </si>
  <si>
    <t>注：1.本表反映上一年度本地区、本级及分地区地方政府债务限额及余额预计执行数。</t>
  </si>
  <si>
    <t xml:space="preserve">    2.本表由县级以上地方各级财政部门在本级人民代表大会批准预算后二十日内公开。</t>
  </si>
  <si>
    <t>5-2  曲靖市2020年地方政府一般债务余额情况表</t>
  </si>
  <si>
    <t>项    目</t>
  </si>
  <si>
    <t>执行数</t>
  </si>
  <si>
    <t>一、2019年末地方政府一般债务余额实际数</t>
  </si>
  <si>
    <t>二、2020年末地方政府一般债务余额限额</t>
  </si>
  <si>
    <t>三、2020年地方政府一般债务发行额</t>
  </si>
  <si>
    <t xml:space="preserve">   中央转贷地方的国际金融组织和外国政府贷款</t>
  </si>
  <si>
    <t xml:space="preserve">   2020年地方政府一般债券发行额</t>
  </si>
  <si>
    <t>四、2020年地方政府一般债务还本额</t>
  </si>
  <si>
    <t>五、2020年末地方政府一般债务余额预计执行数</t>
  </si>
  <si>
    <t>六、2021年地方财政赤字</t>
  </si>
  <si>
    <t>七、2021年地方政府一般债务余额限额</t>
  </si>
  <si>
    <t>注：1.本表反映本地区上两年度一般债务余额，上一年度一般债务限额、发行额、还本支出及余额，本年度财政赤字及一般
      债务限额。  
    2.本表由县级以上地方各级财政部门在本级人民代表大会批准预算后二十日内公开。</t>
  </si>
  <si>
    <t>5-3  曲靖市市本级2020年地方政府一般债务余额情况表</t>
  </si>
  <si>
    <t xml:space="preserve">    中央转贷地方的国际金融组织和外国政府贷款</t>
  </si>
  <si>
    <t xml:space="preserve">    2020年地方政府一般债券发行额</t>
  </si>
  <si>
    <t>注：1.本表反映本地区上两年度一般债务余额，上一年度一般债务限额、发行额、还本支出及余额，本年度财政赤
      字及一般债务限额。  
    2.本表由县级以上地方各级财政部门在本级人民代表大会批准预算后二十日内公开。</t>
  </si>
  <si>
    <t>5-4  曲靖市2020年地方政府专项债务余额情况表</t>
  </si>
  <si>
    <t>一、2019年末地方政府专项债务余额实际数</t>
  </si>
  <si>
    <t>二、2020年末地方政府专项债务余额限额</t>
  </si>
  <si>
    <t>三、2020年地方政府专项债务发行额</t>
  </si>
  <si>
    <t>四、2020年地方政府专项债务还本额</t>
  </si>
  <si>
    <t>五、2020年末地方政府专项债务余额预计执行数</t>
  </si>
  <si>
    <t>六、2021年地方政府专项债务新增限额</t>
  </si>
  <si>
    <t>七、2021年末地方政府专项债务余额限额</t>
  </si>
  <si>
    <t>注：1.本表反映本地区上两年度专项债务余额，上一年度专项债务限额、发行额、还本额及余额，本年度专项债务新
      增限额及限额。
    2.本表由县级以上地方各级财政部门在本级人民代表大会批准预算后二十日内公开。</t>
  </si>
  <si>
    <t>5-5  曲靖市市本级2020年地方政府专项债务余额情况表</t>
  </si>
  <si>
    <t>注：1.本表反映本地区上两年度专项债务余额，上一年度专项债务限额、发行额、还本额及余额，本年度专项债务
      新增限额及限额。
    2.本表由县级以上地方各级财政部门在本级人民代表大会批准预算后二十日内公开。</t>
  </si>
  <si>
    <t>5-6  曲靖市地方政府债券发行及还本
付息情况表</t>
  </si>
  <si>
    <t>公式</t>
  </si>
  <si>
    <t>本地区</t>
  </si>
  <si>
    <t>本级</t>
  </si>
  <si>
    <t>一、2020年发行预计执行数</t>
  </si>
  <si>
    <t>A=B+D</t>
  </si>
  <si>
    <t>（一）一般债券</t>
  </si>
  <si>
    <t xml:space="preserve">   其中：再融资债券</t>
  </si>
  <si>
    <t>（二）专项债券</t>
  </si>
  <si>
    <t>D</t>
  </si>
  <si>
    <t>二、2020年还本预计执行数</t>
  </si>
  <si>
    <t>F=G+H</t>
  </si>
  <si>
    <t>G</t>
  </si>
  <si>
    <t>H</t>
  </si>
  <si>
    <t>三、2020年付息预计执行数</t>
  </si>
  <si>
    <t>I=J+K</t>
  </si>
  <si>
    <t>J</t>
  </si>
  <si>
    <t>K</t>
  </si>
  <si>
    <t>四、2021年还本预算数</t>
  </si>
  <si>
    <t>L=M+O</t>
  </si>
  <si>
    <t>M</t>
  </si>
  <si>
    <t xml:space="preserve">   其中：再融资</t>
  </si>
  <si>
    <t xml:space="preserve">      财政预算安排 </t>
  </si>
  <si>
    <t>N</t>
  </si>
  <si>
    <t>O</t>
  </si>
  <si>
    <t xml:space="preserve">      财政预算安排</t>
  </si>
  <si>
    <t>P</t>
  </si>
  <si>
    <t>五、2021年付息预算数</t>
  </si>
  <si>
    <t>Q=R+S</t>
  </si>
  <si>
    <t>R</t>
  </si>
  <si>
    <t>S</t>
  </si>
  <si>
    <t>注：1.本表反映本地区上一年度地方政府债券（含再融资债券）发行及还本付息支出
      预计执行数、本年度地方政府债券还本付息支出预算数等。
    2.本表由县级以上地方各级财政部门在本级人民代表大会批准预算后二十日内公
      开。</t>
  </si>
  <si>
    <t>5-7  曲靖市2021年地方政府债务限额提前下达情况表</t>
  </si>
  <si>
    <t>下级</t>
  </si>
  <si>
    <t>一、2020年地方政府债务限额</t>
  </si>
  <si>
    <t>其中： 一般债务限额</t>
  </si>
  <si>
    <t xml:space="preserve">       专项债务限额</t>
  </si>
  <si>
    <t>二、提前下达的2021年新增地方政府债务限额</t>
  </si>
  <si>
    <t>注：本表反映本地区及本级年初预算中列示提前下达的新增地方政府债务限额情况，由县级以上地方各级财政部门在本级人民代表大会批准预算后二十日内公开。</t>
  </si>
  <si>
    <t>5-8  曲靖市2021年年初新增地方政府债券资金安排表</t>
  </si>
  <si>
    <t>序号</t>
  </si>
  <si>
    <t>项目类型</t>
  </si>
  <si>
    <t>项目主管部门</t>
  </si>
  <si>
    <t>债券性质</t>
  </si>
  <si>
    <t>债券规模</t>
  </si>
  <si>
    <t>注：本表反映本级当年提前下达的新增地方政府债券资金使用安排，由县级以上地方各级财政部门在本级人民代表大会批准预算后二十日内公开。</t>
  </si>
  <si>
    <t>公开空表说明：公开空表原因为曲靖市2021年无提前下达的新增地方政府债券资金。</t>
  </si>
  <si>
    <t>6-1   2021年曲靖市市本级重大政策和重点项目绩效目标表</t>
  </si>
  <si>
    <t>单位名称、项目名称</t>
  </si>
  <si>
    <t>项目年度绩效目标</t>
  </si>
  <si>
    <t>一级指标</t>
  </si>
  <si>
    <t>二级指标</t>
  </si>
  <si>
    <t>三级指标</t>
  </si>
  <si>
    <t>指标性质</t>
  </si>
  <si>
    <t>指标值</t>
  </si>
  <si>
    <t>度量单位</t>
  </si>
  <si>
    <t>指标属性</t>
  </si>
  <si>
    <t>指标内容</t>
  </si>
  <si>
    <t>曲靖市住房和城乡建设局</t>
  </si>
  <si>
    <t>曲靖市麒沾马一体化市政道路PPP项目建设补助资金</t>
  </si>
  <si>
    <t>曲靖市“麒沾马”一体化市政道路PPP项目是曲靖市委、市政府为加快推进麒沾马一体化发展、建设珠江源大城市确定的重点基础设施项目，加强城市基础设施、加快推进城镇化进程，促进曲靖中心城区大发展、大跨越，实现城市品位大提升，塑造城市大品牌，建设功能完善、环境优美、交通便捷、生活便利的人民满意城市。包括麒马大道、龙东路、三元路、瑞和西路4条市政道路及其配套设施建设.其中：
（一）麒马大道。东起南海工业园区龙潭大道与南海大道交叉口，西至马龙县环湖东路，长6613.215m。
（二）龙东路。位于马龙区东北侧，南起昆曲高速，北至沪昆高铁，道路全长3403m.
（三）三元路。南起瑞和西路，北至宣曲高速连接线，长1140米。
（四）瑞和西路。东起寥廓北路白石江公园路口，西接曲靖经济技术开发区长征路，道路全长2393.233m。</t>
  </si>
  <si>
    <t>产出指标</t>
  </si>
  <si>
    <t>数量指标</t>
  </si>
  <si>
    <t>完成城市道路建设</t>
  </si>
  <si>
    <t>13</t>
  </si>
  <si>
    <t>公里</t>
  </si>
  <si>
    <t>定量指标</t>
  </si>
  <si>
    <t>反映工程实现数量。</t>
  </si>
  <si>
    <t>配套设施建设完成率</t>
  </si>
  <si>
    <t>100</t>
  </si>
  <si>
    <t>%</t>
  </si>
  <si>
    <t>建成道路数量</t>
  </si>
  <si>
    <t>&gt;=</t>
  </si>
  <si>
    <t>4</t>
  </si>
  <si>
    <t>条</t>
  </si>
  <si>
    <t>质量指标</t>
  </si>
  <si>
    <t>竣工验收合格率</t>
  </si>
  <si>
    <t>反映项目验收情况。</t>
  </si>
  <si>
    <t>时效指标</t>
  </si>
  <si>
    <t>投资完成及时率</t>
  </si>
  <si>
    <t>反映投资完成及时情况。</t>
  </si>
  <si>
    <t>成本指标</t>
  </si>
  <si>
    <t>投资完成率</t>
  </si>
  <si>
    <t>反映投资完成率</t>
  </si>
  <si>
    <t>效益指标</t>
  </si>
  <si>
    <t>社会效益指标</t>
  </si>
  <si>
    <t>改善城市环境</t>
  </si>
  <si>
    <t>作用明显</t>
  </si>
  <si>
    <t>定性指标</t>
  </si>
  <si>
    <t>较快推进市政道路网络建设和发展，改善城市生态环境和外部投资环境，提升城市形象。</t>
  </si>
  <si>
    <t>受益人群覆盖率</t>
  </si>
  <si>
    <t>反映项目设计受益人群或地区的实现情况。</t>
  </si>
  <si>
    <t>综合使用率</t>
  </si>
  <si>
    <t>反映设施建成后的利用、使用的情况。</t>
  </si>
  <si>
    <t>缓解交通压力</t>
  </si>
  <si>
    <t>反映缓解交通压力情况</t>
  </si>
  <si>
    <t>可持续影响指标</t>
  </si>
  <si>
    <t>使用年限（沥青砼路面）</t>
  </si>
  <si>
    <t>=</t>
  </si>
  <si>
    <t xml:space="preserve">15 </t>
  </si>
  <si>
    <t>年</t>
  </si>
  <si>
    <t>通过工程设计使用年限反映可持续的效果。</t>
  </si>
  <si>
    <t>满意度指标</t>
  </si>
  <si>
    <t>服务对象满意度指标</t>
  </si>
  <si>
    <t>受益人群满意度</t>
  </si>
  <si>
    <t xml:space="preserve">90 </t>
  </si>
  <si>
    <t>调查人群中对设施建设或设施运行的满意度。</t>
  </si>
  <si>
    <t>污水处理费专项经费</t>
  </si>
  <si>
    <t>1、完成全市中心城市主要污染减排任务；                                             
 2、处理污水量达到年度经营计划3760万立方米的90%以上；                                      
 3、污水出水水质达到《城镇污水处理厂污染物排放标准》（GB18918-2002的一级Ａ）                                                                                                             
  4、城市生活污水有效处理，改善城市水环境，美化城市，提高卫生水平，提高人民生活质量</t>
  </si>
  <si>
    <t>处理污水水量</t>
  </si>
  <si>
    <t>33840000</t>
  </si>
  <si>
    <t>立方米</t>
  </si>
  <si>
    <t>结合污水处理厂设计处理能力及实际进水量情况，制定《曲靖创业水务有限公司2021年生产经营计划》，并完成年度生产计划处理水量。</t>
  </si>
  <si>
    <t>出水水质达标排放合格率</t>
  </si>
  <si>
    <t>95</t>
  </si>
  <si>
    <t>1、曲靖市、麒麟区环境监测站对污水处理厂处理后排放的污水进行减排监测及监督性监测，并出具监测报告；                            2、曲靖创业水务有限公司委托云南蓝硕环境信息咨询有限公司开展自行监测工作，并出具检测报告。</t>
  </si>
  <si>
    <t>污水处理完成及时</t>
  </si>
  <si>
    <t>24</t>
  </si>
  <si>
    <t>小时</t>
  </si>
  <si>
    <t>污水处理厂出水口安装在线监测设备，对出水水质情况进行在线监测，并实时上传至云南省重点污染源自动监控中心及曲靖市智慧环保管理平台，接受省、市环保系统的监督。</t>
  </si>
  <si>
    <t>污水理服务费单价</t>
  </si>
  <si>
    <t>&lt;=</t>
  </si>
  <si>
    <t>两江口厂≤0.961元/立方米,西城厂≤1.1元/立方米及加上补充协议房产土地税</t>
  </si>
  <si>
    <t>元/立方米</t>
  </si>
  <si>
    <t>根据污水处理厂《关于曲靖城区处理结算价格的批复》，及《曲靖城区供排水项目特许经营协议》及补充协议。</t>
  </si>
  <si>
    <t>经济效益指标</t>
  </si>
  <si>
    <t>缴纳税金</t>
  </si>
  <si>
    <t>&gt;</t>
  </si>
  <si>
    <t>260</t>
  </si>
  <si>
    <t>万元</t>
  </si>
  <si>
    <t>工艺处理效率高，节能效果明显，为税收作出贡献。</t>
  </si>
  <si>
    <t>生态效益指标</t>
  </si>
  <si>
    <t>污水处理率</t>
  </si>
  <si>
    <t>80</t>
  </si>
  <si>
    <t>城镇污水处理率=污水处理量/(城市供水量*污水系数)一般污水系数0.8-1.0。</t>
  </si>
  <si>
    <t>COD、BOD指标的削减率COD、BOD指标</t>
  </si>
  <si>
    <t>完成COD、BOD削减指标，市环保局下达任务</t>
  </si>
  <si>
    <t>吨</t>
  </si>
  <si>
    <t>曲靖市水重点减排项目。</t>
  </si>
  <si>
    <t>可持续提高水环境质量、持续改善区域内受益人群健康</t>
  </si>
  <si>
    <t>长期</t>
  </si>
  <si>
    <t>城市生活污水有效处理，提高了水体自净能力，有利于资源的可持续利用。</t>
  </si>
  <si>
    <t>居民满意度</t>
  </si>
  <si>
    <t>90</t>
  </si>
  <si>
    <t>每月认真开展并完成城镇居民满意度调查工作。</t>
  </si>
  <si>
    <t>曲靖市交通运输局</t>
  </si>
  <si>
    <t>老年人免费乘坐市内公交车补偿经费</t>
  </si>
  <si>
    <t>《曲靖市老年人免费乘坐城市市内公共交通工具实施方案（试行）》(曲政办发〔2008〕99号），明确了政府对公交企业的补偿范围、标准。市本级承担20%，麒麟区承担50%，沾益区承担20%，开发区承担10%。通过项目实施，确保曲靖市公交总公司正常运营，发挥其公益性。</t>
  </si>
  <si>
    <t>年度项目完成率</t>
  </si>
  <si>
    <t>空</t>
  </si>
  <si>
    <t>首次办理IC卡数</t>
  </si>
  <si>
    <t>15000</t>
  </si>
  <si>
    <t>张</t>
  </si>
  <si>
    <t>反映新增老年人IC卡数量</t>
  </si>
  <si>
    <t>乘坐人次</t>
  </si>
  <si>
    <t>3400</t>
  </si>
  <si>
    <t>万人次</t>
  </si>
  <si>
    <t>反映老年人乘坐次数</t>
  </si>
  <si>
    <t>补贴项目数据统计准确性</t>
  </si>
  <si>
    <t>反映补助支撑数据的完整和准确情况</t>
  </si>
  <si>
    <t>补贴支付时限</t>
  </si>
  <si>
    <t>季度末</t>
  </si>
  <si>
    <t>季度</t>
  </si>
  <si>
    <t>反映补贴支付时限</t>
  </si>
  <si>
    <t>IC卡工本费</t>
  </si>
  <si>
    <t>8</t>
  </si>
  <si>
    <t>元/张</t>
  </si>
  <si>
    <t>反映IC卡补助成本</t>
  </si>
  <si>
    <t>费用补贴成本</t>
  </si>
  <si>
    <t>0.8、1.6、2.4</t>
  </si>
  <si>
    <t>元/人次</t>
  </si>
  <si>
    <t>反映费用补贴成本</t>
  </si>
  <si>
    <t>为市民节约支出</t>
  </si>
  <si>
    <t xml:space="preserve">5300 </t>
  </si>
  <si>
    <t>反映补贴贡献值</t>
  </si>
  <si>
    <t>公路交通行车责任事故年均下降率</t>
  </si>
  <si>
    <t>1</t>
  </si>
  <si>
    <t>反映行车安全</t>
  </si>
  <si>
    <t>班次高峰时段平均运营时速较初期提升</t>
  </si>
  <si>
    <t>效果显著</t>
  </si>
  <si>
    <t>反映公众出行体验</t>
  </si>
  <si>
    <t>提高城市公交吸引力，引导城市公交走绿色发展得道路</t>
  </si>
  <si>
    <t xml:space="preserve"> 效果显著</t>
  </si>
  <si>
    <t>反映公共交通对改善城市污染的贡献</t>
  </si>
  <si>
    <t>加强基础设施建设，完善补偿机制，提升运营水平</t>
  </si>
  <si>
    <t>反映补贴对公交发展得影响作用</t>
  </si>
  <si>
    <t>乘客满意度</t>
  </si>
  <si>
    <t>90%</t>
  </si>
  <si>
    <t>反映公交车乘客满意度</t>
  </si>
  <si>
    <t>曲靖市发展和改革委员会</t>
  </si>
  <si>
    <t>曲靖市2021年度建设项目前期工作经费</t>
  </si>
  <si>
    <t>发挥项目前期费的激励撬动作用，推进项目前期工作，促进固定资产投资稳定增长，提升社会公众满意度。</t>
  </si>
  <si>
    <t>支持项目开展前期工作</t>
  </si>
  <si>
    <t>40</t>
  </si>
  <si>
    <t>个</t>
  </si>
  <si>
    <t>激励奖补分解合规性</t>
  </si>
  <si>
    <t>资金拨付及时使用</t>
  </si>
  <si>
    <t>180</t>
  </si>
  <si>
    <t>天</t>
  </si>
  <si>
    <t>固定资产投资增长率</t>
  </si>
  <si>
    <t>社会公众满意度</t>
  </si>
  <si>
    <t>曲靖市大数据建设和管理中心</t>
  </si>
  <si>
    <t>“数字曲靖”建设项目专项资金</t>
  </si>
  <si>
    <t>1、曲靖市云计算中心二期购买云资源服务项目专项经费： 实现2020-2021年市直单位新建信息化重点项目上云，完成云中心基础保障功能，异地备份功能。
2、曲靖市云视频会议及县乡视频会议系统项目：整合全市各级各部门视频会议系统及相关支撑网络，形成覆盖全市市县乡三级统一的云视频会议系统。2021年度实现市直单位视频会议系统整合替换工作。
3、曲靖市安全云桌面系统专项经费：搭建基础云、网络、安全环境，满足市直单位协同办公、日常业务处理及国产化替换要求。
4、曲靖市市民公共服务平台专项经费:全面整合曲靖市政务服务、民生服务、企业服务等相关资源，推进曲靖城市公共服务APP项目建设，按照“统一入口、统一信用、统一认证、统一支付”的“四个统一”，打造“数字曲靖”城市公共服务统一平台，充分利用人工智能、大数据、区块链等新一代信息技术建设集“互联网+政务服务+公共服务”的综合性城市服务统一移动门户。以“建设运营一体化”方式，推进曲靖城市互联网APP运营，持续打造曲靖市城市竞争力，实现城市数字经济可持续发展。切实为市民提供统一便捷的公共服务.
5、曲靖市数字经济发展及新基建项目规划专项经费：对全市数字经济及统建的新基建项目做顶层规划设计及可研方案编制、提供专家智库咨询、协助招商引资等工作。
6、曲靖市电子政务外网主干网络电路租用及设备运维专项资金： 主干网络线路租用费、网络设备的运维保障、能耗等，通过培训、驻场开发、管理系统等方面提供优质运维、管理、服务，保障网络安全、高效运行。
7、系统安全保障经费：建设居于电子政务外网的态势感知平台、负载均衡系统、入侵检测系统等内容，实现整网的安全检测防护。
8、云管平台：完成云管平台部署，实现有政务云平台资源的统一纳管、统一分配、统一发布。并按照标准化流程实现云资源申请、审批、开通和回收。</t>
  </si>
  <si>
    <t>整合单位完成率</t>
  </si>
  <si>
    <t>整合数据单位完成数</t>
  </si>
  <si>
    <t>上云完成率</t>
  </si>
  <si>
    <t>实现2020-2021年市直单位新建信息化重点项目上云</t>
  </si>
  <si>
    <t>系统建成时长</t>
  </si>
  <si>
    <t>在21021年12月31期前完成</t>
  </si>
  <si>
    <t>减少网络使用费用，节约财政资金费用</t>
  </si>
  <si>
    <t>20</t>
  </si>
  <si>
    <t>实现政务一张网，减少网络使用费用，节约财政资金，相对往年节省20%。</t>
  </si>
  <si>
    <t>运行稳定率</t>
  </si>
  <si>
    <t>整合数据单位运行情况</t>
  </si>
  <si>
    <t>提高服务保障能力</t>
  </si>
  <si>
    <t>开放网络接口，让有参与意愿的运营商接入网络，并按约定方式收取网络租用费用，引入竞争机制，提高服务保障能力。服务、网络稳定性比往年好。</t>
  </si>
  <si>
    <t>系统运行问题解决率</t>
  </si>
  <si>
    <t>85</t>
  </si>
  <si>
    <t>通过统一监控、统一运维，实现问题快速定位、快速解决，提升客户满意度。</t>
  </si>
  <si>
    <t>使用满意度</t>
  </si>
  <si>
    <t>整合数据单位使用情况</t>
  </si>
  <si>
    <t>曲靖市教育体育局</t>
  </si>
  <si>
    <t>中等职业教育学校免学费补助资金</t>
  </si>
  <si>
    <t>及时拨付资金，确保学校正常运转和按时退换学费；确保每一位符合条件的学生都能享受免学费政策。</t>
  </si>
  <si>
    <t>免学费人数覆盖率</t>
  </si>
  <si>
    <t>按要求免学费人数覆盖率应达到100%</t>
  </si>
  <si>
    <t>补助任务完成率</t>
  </si>
  <si>
    <t>按要求完成补助任务。</t>
  </si>
  <si>
    <t>免学费按标准发放率</t>
  </si>
  <si>
    <t>按规定标准及应发放人数100%发放免学费补助。</t>
  </si>
  <si>
    <t>补助标准</t>
  </si>
  <si>
    <t>2000元/生/学年</t>
  </si>
  <si>
    <t>元/人</t>
  </si>
  <si>
    <t>具有中等职业学校全日制正式学籍一、二、三年级在校生中所有农村（含县镇）学生，城市涉农专业学生和家庭经济困难学生，按财政相关文件，每生每年2000元。</t>
  </si>
  <si>
    <t>政策知晓率</t>
  </si>
  <si>
    <t>对中等职业学校农村家庭经济困难和涉农专业学生免学费补助从根本上解决好农村家庭经济困难学生和涉农专业学生就学问题，是构建社会主义和谐社会的基本要求，是解决人民群众最关心，最直接、最现实的惠民政策的主要内容，也是公共财政义不容辞的主要责任。</t>
  </si>
  <si>
    <t>受助学生满意度</t>
  </si>
  <si>
    <t>中等职业学校国家助学金补助资金</t>
  </si>
  <si>
    <t>及时拨付资金，确保学校正常运转和助学金按时发放；确保每一位符合条件的学生及时足额领取到国家助学金。</t>
  </si>
  <si>
    <t>受助学生覆盖率</t>
  </si>
  <si>
    <t>按要求受助学生人数覆盖率应达到100%。</t>
  </si>
  <si>
    <t>助学金按标准发放率</t>
  </si>
  <si>
    <t>按规定标准及应发放人数100%发放助学金。</t>
  </si>
  <si>
    <t>对中等职业学校农村家庭经济困难和涉农专业学生助学金从根本上解决好农村家庭经济困难学生和涉农专业学生就学问题，是构建社会主义和谐社会的基本要求，是解决人民群众最关心，最直接、最现实的惠民政策的主要内容，也是公共财政义不容辞的主要责任。</t>
  </si>
  <si>
    <t>曲靖医学高等专科学校</t>
  </si>
  <si>
    <t>学校建设发展经费</t>
  </si>
  <si>
    <t>曲靖医学高等专科学校是2006年2月经教育部批准成立，公办的普通医学高等专科学校。学校秉承“笃学敦行、修德砺能”校训，坚持“质量立校,育人为本,突出特色,服务社会”的办学理念，以提高学生的综合素质为宗旨，以提高学生的创新精神和实践能力为重点，为国家培养合格医疗卫生技术人才。学校将长期致力于加强高职院校深化改革，提高教育质量，加强双师型队伍建设，2021年教师培训批次达到50次以上，加大师资培训力度，提升学校社会服务能力，对现有实验实训设施进行更新维护，2021年拟提升改造体育场馆14200平方米，总绿化面积达到86000平方米，不断改善学校环境。2021年教学设备、办公设备采购金额达到1500万元，开展学历教育及岗位培训，确保学校学生学业完成率不低于95%，平均就业率不低于92%，扩大学校奖助学金资助力度，资助学生人数达到3500人。同时，学校将进一步扩大招生规模，2021年有望突破9000人，提升教学办学能力，更好服务社会。</t>
  </si>
  <si>
    <t>教学、办公设备采购</t>
  </si>
  <si>
    <t>1500</t>
  </si>
  <si>
    <t>学校将用财政专户管理的教育搜费来购买教学办公设备，改善办学条件</t>
  </si>
  <si>
    <t>实验楼、教学楼维修维护个数</t>
  </si>
  <si>
    <t>3</t>
  </si>
  <si>
    <t>学校教师培训批次</t>
  </si>
  <si>
    <t>50</t>
  </si>
  <si>
    <t>次</t>
  </si>
  <si>
    <t>学校将加大师资培训力度，加强“双师型”教师建设。</t>
  </si>
  <si>
    <t>资助学生人数</t>
  </si>
  <si>
    <t>3500</t>
  </si>
  <si>
    <t>人</t>
  </si>
  <si>
    <t>学校将加大学校奖助学金发放，完善学生奖助学金资助体系。</t>
  </si>
  <si>
    <t>在校学生人数</t>
  </si>
  <si>
    <t>9000</t>
  </si>
  <si>
    <t>学校预计2021年实现在校学生（大专生与中专生）人数突破9000人。</t>
  </si>
  <si>
    <t>教学设备使用率</t>
  </si>
  <si>
    <t>学校将加大教学设备使用率，提升学生实训培养力度。</t>
  </si>
  <si>
    <t>修缮工程验收合格率</t>
  </si>
  <si>
    <t>对于改善办学条件的修缮工程进行全面的验收，确保验收合格率。</t>
  </si>
  <si>
    <t>学生学业完成率</t>
  </si>
  <si>
    <t>学校将进一步加强教学质量监控，确保学生按时完成学业。</t>
  </si>
  <si>
    <t>设备购置完成时间</t>
  </si>
  <si>
    <t>2021年12月15日前完成</t>
  </si>
  <si>
    <t>及时</t>
  </si>
  <si>
    <t>学校将加快各项设备购置的采购验收报销，确保经费及时开支。</t>
  </si>
  <si>
    <t>修缮工程完工时间</t>
  </si>
  <si>
    <t>学校将加快修缮工程的招投标施工验收及报销，确保经费及时开支。</t>
  </si>
  <si>
    <t>高职平均就业率</t>
  </si>
  <si>
    <t>92</t>
  </si>
  <si>
    <t>学校预计2021年毕业生平均就业率大于92%</t>
  </si>
  <si>
    <t>提高办学条件</t>
  </si>
  <si>
    <t>有所提高</t>
  </si>
  <si>
    <t>是/否</t>
  </si>
  <si>
    <t>建立健全“院校合作，医教结合，课岗对接，能力递进”的人才培养模式；加强实训基地建设，建立具有教学/培训/科研/社会服务功能的实训中心；加强教学质量保障体系建设，提高人才培养质量，提高社会服务能力。</t>
  </si>
  <si>
    <t>增强师资力量</t>
  </si>
  <si>
    <t>学校将加大人才引进力度，引进高素质人才。</t>
  </si>
  <si>
    <t>学校绿化环境</t>
  </si>
  <si>
    <t>持续改善</t>
  </si>
  <si>
    <t>学校将绿环托管86759.86平方米，提升学校环境，建设平安校园。</t>
  </si>
  <si>
    <t>教师队伍建设</t>
  </si>
  <si>
    <t>不断加强，生师比持续降低。</t>
  </si>
  <si>
    <t>批次</t>
  </si>
  <si>
    <t>学校将进一步引进优秀人才，提升师资培训力度，加强“双师型”教师建设。</t>
  </si>
  <si>
    <t>受益对象满意度</t>
  </si>
  <si>
    <t>学校将不断提高在服务学校中心工作、服务全体师生员工、保障职工基本利益等方面的成效。</t>
  </si>
  <si>
    <t>云南省曲靖市气象局</t>
  </si>
  <si>
    <t>曲靖城市上中央电视台天气预报节目经费</t>
  </si>
  <si>
    <t>保障曲靖城市天气预报持续在CCTV-1、CCTV-新闻频道及农业农村频道11个时段播出，借助CCTV-1、CCTV-新闻频道、早、午间《天气预报》节目收视率、国内范围到达率、收视份额及收视人数明显优势在塑造曲靖城市形象方面的独特优势，为曲靖市政府提供全方位的生态文明建设宣传平台，共筑生态文明之基，同走绿色发展之路，共谋绿色生活，共建美丽家园。把曲靖城市形象宣传推入国家级宣传平台，提升曲靖城市对外知名度和影响力。同时提高天气预报覆盖率，推动全市旅游业发展，为招商引资提供更加广阔的平台，推动全市经济发展。</t>
  </si>
  <si>
    <t>天气预报播出频道量</t>
  </si>
  <si>
    <t>7</t>
  </si>
  <si>
    <t>台套</t>
  </si>
  <si>
    <t>2021年天气预报技术服务合同、曲靖市第四届人民政府第三十次（2015 年度第5 次）常务会议纪要</t>
  </si>
  <si>
    <t>节目播出档期数</t>
  </si>
  <si>
    <t>12</t>
  </si>
  <si>
    <t>时</t>
  </si>
  <si>
    <t>节目播放时长</t>
  </si>
  <si>
    <t>分钟</t>
  </si>
  <si>
    <t>2021年天气预报节目征订方案</t>
  </si>
  <si>
    <t>收视率</t>
  </si>
  <si>
    <t>0.25</t>
  </si>
  <si>
    <t>通过中国广视索福瑞媒介研究(CSM)统计数据来核对指标值</t>
  </si>
  <si>
    <t>节目播报准时性</t>
  </si>
  <si>
    <t>每天11个档期均按合同预定时间准时播出（相关电视台节目调整造成播报提前或者延后的除外）</t>
  </si>
  <si>
    <t>次/年</t>
  </si>
  <si>
    <t>通过CTR数据监播报告来考核具体指标值</t>
  </si>
  <si>
    <t>加大宣传力度、促进旅游产业发展</t>
  </si>
  <si>
    <t>旅游总收入较上年增加</t>
  </si>
  <si>
    <t>万元（%）</t>
  </si>
  <si>
    <t>云南省统计局</t>
  </si>
  <si>
    <t>促进招商引资</t>
  </si>
  <si>
    <t>企业进驻数量逐年增加</t>
  </si>
  <si>
    <t>家</t>
  </si>
  <si>
    <t>相关统计报表</t>
  </si>
  <si>
    <t>提高对外知名度</t>
  </si>
  <si>
    <t>有效提高</t>
  </si>
  <si>
    <t>通过省统计局统计数据分析 既定指标</t>
  </si>
  <si>
    <t>单位自订问卷对曲靖城市上中央电视台满意度进行调查</t>
  </si>
  <si>
    <t>中国共产党曲靖市委员会党校</t>
  </si>
  <si>
    <t>干部教育培训基地建设经费</t>
  </si>
  <si>
    <t>建设一个与曲靖经济社会发展相适应、与全市党的工作要求相吻合的干部教育培训基地。</t>
  </si>
  <si>
    <t>完成党校建筑面积</t>
  </si>
  <si>
    <t>50674.46平方米</t>
  </si>
  <si>
    <t>平方米</t>
  </si>
  <si>
    <t>建筑数量</t>
  </si>
  <si>
    <t>完成教学综合楼建设</t>
  </si>
  <si>
    <t>3栋</t>
  </si>
  <si>
    <t>栋</t>
  </si>
  <si>
    <t>完成教研楼建设</t>
  </si>
  <si>
    <t>1栋</t>
  </si>
  <si>
    <t>完成学员宿舍楼建设</t>
  </si>
  <si>
    <t>4栋</t>
  </si>
  <si>
    <t>完成食堂建设</t>
  </si>
  <si>
    <t>可容纳学员数量</t>
  </si>
  <si>
    <t>1500人</t>
  </si>
  <si>
    <t>容纳学员数量</t>
  </si>
  <si>
    <t>工程质量验收合格率</t>
  </si>
  <si>
    <t>100%</t>
  </si>
  <si>
    <t>完成干部教育培训基地建设工作</t>
  </si>
  <si>
    <t>2021底完成投入使用</t>
  </si>
  <si>
    <t>培训学员人数</t>
  </si>
  <si>
    <t>5000人次</t>
  </si>
  <si>
    <t>人次</t>
  </si>
  <si>
    <t>培训人数</t>
  </si>
  <si>
    <t>提高党校教学质量</t>
  </si>
  <si>
    <t>教学质量</t>
  </si>
  <si>
    <t>改善校园环境</t>
  </si>
  <si>
    <t>有效改善</t>
  </si>
  <si>
    <t>校园环境</t>
  </si>
  <si>
    <t>教师满意度</t>
  </si>
  <si>
    <t>95%</t>
  </si>
  <si>
    <t>培训学员满意率</t>
  </si>
  <si>
    <t>学员满意率</t>
  </si>
  <si>
    <t>曲靖市委党校新校区建设经费</t>
  </si>
  <si>
    <t>完成室外道路25915.72平方米，完成绿化面积49160平方米，通过验收投入使用。</t>
  </si>
  <si>
    <t>完成党校新校区建设工作</t>
  </si>
  <si>
    <t>中国共产党曲靖市委员会组织部</t>
  </si>
  <si>
    <t>2021年市、县、乡党委和村“两委”换届工作经费</t>
  </si>
  <si>
    <t>市、县、乡党委班子和村（社区）“两委”班子将于2021年进行换届，涉及迎接上级调研组、考察组到我市开展调研、考察，有大量的组织协调、督促指导、方案制定、会务筹办工作，需抽调人员，集中办公，并组织力量到各县（市、区）开展调研、考察、指导工作，需必要的经费保障市、县、乡党委和村（社区）“两委”班子换届工作顺利进行、圆满完成。</t>
  </si>
  <si>
    <t>完成时间</t>
  </si>
  <si>
    <t>2021</t>
  </si>
  <si>
    <t>工作需要和文件规定</t>
  </si>
  <si>
    <t>换届后社会满意度</t>
  </si>
  <si>
    <t>群众满意度</t>
  </si>
  <si>
    <t>“珠源百人计划”专项经费</t>
  </si>
  <si>
    <t>“珠源百人计划”旨在围绕曲靖市经济社会发展需要，聚焦六大重点产业发展，区域教育中心、区域医疗卫生中心建设等市委、市政府战略部署，加快推进人才强市战略，加大高层次人才引进培养力度，重点引进一批自然科学、工程技术、教育医疗、经济金融、人文社科以及其他急需紧缺的高层次人才，为曲靖经济社会高质量跨越发展提供智力支撑和人才保障。用3 年左右时间，力争有重点地引进各类别数百名高层次人才。用3年左右时间，力争引进各类别数百名人才，其中，高层次人才30名、产业人才100名、教育人才300名、医疗卫生人才300名、党政储备人才200名、青年人才200名，为曲靖高质量跨越式发展提供智力支撑和人才保障。</t>
  </si>
  <si>
    <t>党政储备人才（博士）</t>
  </si>
  <si>
    <t>30</t>
  </si>
  <si>
    <t>引进高层次人才</t>
  </si>
  <si>
    <t>党政储备人才（硕士）</t>
  </si>
  <si>
    <t>120</t>
  </si>
  <si>
    <t>引进人员达标率</t>
  </si>
  <si>
    <t>资金兑付率</t>
  </si>
  <si>
    <t>2021年</t>
  </si>
  <si>
    <t>党政储备人才生活补助</t>
  </si>
  <si>
    <t>3000元</t>
  </si>
  <si>
    <t>元</t>
  </si>
  <si>
    <t>高层次人才一次性生活补贴</t>
  </si>
  <si>
    <t>60万</t>
  </si>
  <si>
    <t>发挥实用人才示范引领作用</t>
  </si>
  <si>
    <t>人才满意度</t>
  </si>
  <si>
    <t>曲靖市人力资源和社会保障局</t>
  </si>
  <si>
    <t>曲靖市2021年企业退休人员独子奖励经费</t>
  </si>
  <si>
    <t>按时足额发放17500名企业退休人员的独生子女奖励费，健全计划生育利益导向机制，扶持帮助独生子女家庭和计划生育家庭全面发展。</t>
  </si>
  <si>
    <t>完成独子费发放人数</t>
  </si>
  <si>
    <t>17500</t>
  </si>
  <si>
    <t>完成独子费发放人数17500人</t>
  </si>
  <si>
    <t>发放对象准确率</t>
  </si>
  <si>
    <t>发放对象准确率达100%</t>
  </si>
  <si>
    <t>上访率</t>
  </si>
  <si>
    <t>上访率小于1%</t>
  </si>
  <si>
    <t>服务对象满意度</t>
  </si>
  <si>
    <t>98%</t>
  </si>
  <si>
    <t>服务对象满意度达100%</t>
  </si>
  <si>
    <t>曲靖市卫生健康委员会</t>
  </si>
  <si>
    <t>2021年常态化疫情防控市级专项经费</t>
  </si>
  <si>
    <t>加强全市新冠疫情防控专业机构疫情监测能力，及时发现新冠疫情，控制扩大流行趋势，提高全市新冠疫情防控防治机构对疫情的发现、分析、报告及紧急疫情处理能力，提高实验室生物安全水平，有效控制全市新冠肺炎等重点传染病疫情的流行。</t>
  </si>
  <si>
    <t>疫情防控培训会议</t>
  </si>
  <si>
    <t>2</t>
  </si>
  <si>
    <t>曲靖市新冠肺炎防控工作方案</t>
  </si>
  <si>
    <t>核酸检测人次数</t>
  </si>
  <si>
    <t>500000</t>
  </si>
  <si>
    <t>会议召开次数</t>
  </si>
  <si>
    <t>10</t>
  </si>
  <si>
    <t>全市新冠疫情防控专业机构疫情监测能力</t>
  </si>
  <si>
    <t>提升</t>
  </si>
  <si>
    <t>曲靖市自然资源和规划局</t>
  </si>
  <si>
    <t>中心城区不动产登记工作项目经费</t>
  </si>
  <si>
    <t>完成不动产登记发证50000本，房地一体档案融合70000件，收缴登记费5000000元。持续数据整合、不动产测绘权籍调查，保障外聘人员劳务报酬，保障水电费、移动网络费、物业管理费、办公经费等开支，做好防范防疫。</t>
  </si>
  <si>
    <t>不动产登记证书本书</t>
  </si>
  <si>
    <t>50000</t>
  </si>
  <si>
    <t>件</t>
  </si>
  <si>
    <t>完成量不少于50000件</t>
  </si>
  <si>
    <t>完成数据整合总数</t>
  </si>
  <si>
    <t>70000</t>
  </si>
  <si>
    <t>份</t>
  </si>
  <si>
    <t>完成量不少于70000件</t>
  </si>
  <si>
    <t>外聘人员人数</t>
  </si>
  <si>
    <t>150</t>
  </si>
  <si>
    <t>融合档案合格率</t>
  </si>
  <si>
    <t>融合档案合格</t>
  </si>
  <si>
    <t>登记数据实时汇交率</t>
  </si>
  <si>
    <t>登记数据实时汇交</t>
  </si>
  <si>
    <t>汇交合格率</t>
  </si>
  <si>
    <t>≥93%以上</t>
  </si>
  <si>
    <t>信息平台建设期限</t>
  </si>
  <si>
    <t>自2016年11月始持续建设</t>
  </si>
  <si>
    <t>登记收费</t>
  </si>
  <si>
    <t>坚决取消违规收费，接收物价部门检查</t>
  </si>
  <si>
    <t>应收尽收</t>
  </si>
  <si>
    <t>可持续发展指标</t>
  </si>
  <si>
    <t>持续影响度高，可确保各项工作正常运转</t>
  </si>
  <si>
    <t>节约资源，稳定发展</t>
  </si>
  <si>
    <t>不动产权利人满意度</t>
  </si>
  <si>
    <t>满意度不低于98%</t>
  </si>
  <si>
    <t>曲靖市投资促进局</t>
  </si>
  <si>
    <t>招商工作经费</t>
  </si>
  <si>
    <t>立项备案招商项目个数300个，完成固定资产投资金额250亿元， 引进境内外到位资金同比增长10%，接待、服务赴曲靖投资考察和落户企业满意度较高。</t>
  </si>
  <si>
    <t>立项备案招商项目个数</t>
  </si>
  <si>
    <t>300个</t>
  </si>
  <si>
    <t>立项备案招商项目300个</t>
  </si>
  <si>
    <t>完成固定资产投资金额</t>
  </si>
  <si>
    <t>250亿元</t>
  </si>
  <si>
    <t>亿元</t>
  </si>
  <si>
    <t>空完成固定资产投资250亿</t>
  </si>
  <si>
    <t>引进境内外到位资金同比增长幅度</t>
  </si>
  <si>
    <t>10%</t>
  </si>
  <si>
    <t>引进省外国内到位资金增幅同比增长幅度</t>
  </si>
  <si>
    <t>接待、服务赴曲靖投资考察企业及落户企业满意度</t>
  </si>
  <si>
    <t>80%</t>
  </si>
  <si>
    <t>曲靖市住房公积金管理中心</t>
  </si>
  <si>
    <t>住房公积金管理专项资金</t>
  </si>
  <si>
    <t>市住房公积金管理中心在市委、市政府和市住房公积金管理委员会的领导下，认真贯彻执行《住房公积金管理条例》，以保障资金安全为核心，以加强队伍建设为重点，以服务群众为己任，切实做好住房公积金归集、提取、贷款、核算等各项管理服务工作，确保住房公积金各项经济指标持续健康发展，管理服务能力进一步提高。
目标1：2021年完成云南省一网通办系统对接
目标2：完成2021年保障性安居工程资金上缴目标
目标2：2021年进一步对住房公积金业务办理材料再瘦身，实现基本业务网上办理渠道畅通。</t>
  </si>
  <si>
    <t>住房公积金业务宣传次数</t>
  </si>
  <si>
    <t>当年部门住房公积金业务宣传次数</t>
  </si>
  <si>
    <t>办公设备采购数量</t>
  </si>
  <si>
    <t>15</t>
  </si>
  <si>
    <t>个/套</t>
  </si>
  <si>
    <t>当年全机构办公设备采购数量</t>
  </si>
  <si>
    <t>年度目标任务完成率</t>
  </si>
  <si>
    <t>当年度工作目标任务完成率</t>
  </si>
  <si>
    <t>各分中心机构运行费用</t>
  </si>
  <si>
    <t>当年分中心机构运行费用不超过15万元</t>
  </si>
  <si>
    <t>住房公积金贷款逾期率</t>
  </si>
  <si>
    <t>0.02</t>
  </si>
  <si>
    <t>年底各机构预期贷款率</t>
  </si>
  <si>
    <t>提升职工幸福感</t>
  </si>
  <si>
    <t>职工对工作、管理的满意度调查</t>
  </si>
  <si>
    <t>受益对象满意率</t>
  </si>
  <si>
    <t>98</t>
  </si>
  <si>
    <t>按照稽核科收到投诉数量计算</t>
  </si>
  <si>
    <t>6-2  重点工作情况解释说明汇总表</t>
  </si>
  <si>
    <t>重点工作</t>
  </si>
  <si>
    <t>2021年工作重点及工作情况</t>
  </si>
  <si>
    <t>收支目标</t>
  </si>
  <si>
    <t>2021年，全市一般公共预算收入增长3%，全市一般公共预算支出增长1%。</t>
  </si>
  <si>
    <t>2021年一般公共预算对下转移支付支出预计350.2亿元，其中：均衡性转移支付39.59亿元，县级基本财力保障机制奖补资金35.55亿元，重点生态功能区转移支付5.71亿元。2021年市本级政府性基金预算对下转移支付支出预计3.02亿元。2021年市本级国有资本经营预算对下转移支付支出预计268万元。</t>
  </si>
  <si>
    <t>举借债务</t>
  </si>
  <si>
    <t>1.有效防范政府债务风险。严格落实督查考评机制和定期排查制度，确保防风险责任层层落实到位。管好用好债券资金，建立健全债券资金支出进度通报考核机制。推进债务风险监测及应急处置机制等综合监管系统建设，构建纵向管控、分级负责、全面覆盖的风险防范体系。2.加强各单位收入与化解债务统筹。各部门各单位举借的债务，严格按照“谁举借、谁偿还，谁审批、谁负责”的原则，全面压实各部门各单位化债主体责任，在保障正常运转的前提下，全面统筹各项收入，优先用于偿还债务。</t>
  </si>
  <si>
    <t>预算绩效</t>
  </si>
  <si>
    <t>持续推进预算绩效管理改革，围绕项目实施的必要性、可行性、资金使用管理及项目产生效益等方面，引入第三方机构开展评价，认真梳理总结，形成制度机制，固化成果成效，扎实推动项目事前绩效评估、事中监控、事后绩效评价工作深入开展。更加注重绩效评价结果运用，全面压紧压实部门绩效管理主体责任，切实解决部门在预算绩效编制中不愿做、不会做、做不实的问题。</t>
  </si>
  <si>
    <t>扎实抓好收入组织</t>
  </si>
  <si>
    <t>不折不扣落实好减税降费和助企纾困政策，激发市场主体活力，积极培育和涵养税源。强化收入分析和税源监测，科学调度，压实责任，抓好重点行业和重点企业税收征管，做到依法征收、应收尽收。全力抓实土地出让金收入管理，切实增加政府性基金收入。持续加大统筹力度，提高国有资本经营预算、政府性基金预算调入一般公共预算的比例。</t>
  </si>
  <si>
    <t>积极争取上级资金</t>
  </si>
  <si>
    <t>强化分析研判，牢牢抓住国家和省构建新发展格局、扩大内需促消费等系列政策机遇，结合自身优势特色，全力做好项目基础工作，切实加大项目入库储备，主动作为，加强协调，积极向上申报争取，着力在稳存量、抓增量上下功夫，全力争取上级各类补助资金，为实现常态化疫情防控和经济社会发展“双胜利”提供更好保障。</t>
  </si>
  <si>
    <t>压实“三保”保障责任</t>
  </si>
  <si>
    <t>根据中央和省相关工作要求，牢固树立底线思维，坚持“三保”支出在财政支出中的优先地位，将“三保”作为一项重要政治任务抓好抓实。结合曲靖实际，强化县级“三保”预算编制、预算审核、执行监控和督查整改，全面压实保障主体责任，确保2021年县级“保基本民生、保工资、保运转”保障到位，切实兜牢兜实“三保”底线。</t>
  </si>
  <si>
    <t>切实保障和改善民生</t>
  </si>
  <si>
    <t>不折不扣保障疫情防控资金需求，把常态化疫情防控作为重大政治任务，列为财政保障重点，积极筹措资金，全力以赴保障。支持教育事业优先发展，全面推进义务教育内涵式提质发展，提升教育均衡发展水平；调整优化教育投入重点，着力支持学前教育、职业教育发展，加大高中教育投入力度，支持中心城区开展“午餐午托”工作，全力打造区域教育中心。支持医疗卫生事业快速发展，支持“三医”联动改革，推进公共卫生应急和疾病防控体系建设，促进优质医疗资源下沉，提升基层医疗卫生服务水平，构建多层次医疗保障体系，有效减轻群众医疗费用负担。支持社会保障体系和能力建设，突出保基本、兜底线，支持重点群体充分就业、及时足额发放养老金、救助资金、优待抚恤金，稳步提高社会保障水平。支持生态文明建设，多渠道筹措资金，打好蓝天、碧水、净土保卫战，持续巩固提升全国森林城市创建成果，为建设美丽云南的曲靖新篇章提供有力支撑。巩固提升全国文明城市创建成果，坚持内涵式创建理念，健全完善常态长效财政投入机制，助力城乡人居环境提升，提高公共文化服务保障水平，巩固拓展全国文明城市创建成果。支持市域社会治理现代化试点工作，加大基层综治维稳投入，支持打好“禁毒”人民战争，巩固扫黑除恶专项斗争成果；促进应急管理体系建设，提高防灾减灾抗灾救灾能力，切实筑牢人民生命安全屏障，全面增强人民群众获得感、幸福感、安全感。</t>
  </si>
  <si>
    <t>全力支持经济高质量发展</t>
  </si>
  <si>
    <t>围绕“六稳”工作和“六保”任务，强化减税减费政策落实，激发市场主体活力，稳定经济运行。创新财政支持服务经济发展方式，规范运用PPP政策，持续深化国有企业改革，积极拓宽融资渠道，有效吸引社会资本和金融资本，支持一、二、三产业融合发展。积极发挥财政职能作用，全力保障产业链供应链稳定畅通。巩固脱贫攻坚成果，支持优质粮工程、粮食仓储物流等建设，助推乡村振兴。认真落实服务企业“三项制度”，持续推进财政“放管服”改革，优化营商环境。聚焦市委、市政府重点工作，牢固树立“大干大支持、小干小支持、不干不支持”的理念，进一步管好用活项目前期经费，确保项目基础工作更实，项目储备质量更优，向上争取力度更大。积极支持招商引资扎实开展，确保产业“延链、补链、增链、强链”取得新成效，不断夯实发展基础，增强发展后劲，促进经济总量做大、质量做强。</t>
  </si>
  <si>
    <t>纵深推进财政管理改革</t>
  </si>
  <si>
    <t>1.持续推进部门预算改革，深入贯彻预算法实施条例，认真落实预算单位基础信息管理、项目库管理暂行办法系列制度，抓实支出政策审核。持续深入抓好部门预算信息公开，在提升预算透明度上取得新成效。继续抓好财政核心业务一体化建设，推动预算信息化管理水平提升。着力深化零基预算管理改革，健全完善专项资金定期评估和退出机制。2.持续推进预算执行管理改革，强化预算对执行的控制，加强预算执行动态监控，根据组织收入和争取上级支持情况，依法依规动态执行年度预算。3.持续推进财政事权与支出责任划分改革，紧盯国家、省财政事权与支出责任划分改革进程，深度结合曲靖实际，科学制定改革方案，确保相关领域改革深入推进、有效实施、取得明显成效，积极推动现代财政制度更加健全完善。</t>
  </si>
</sst>
</file>

<file path=xl/styles.xml><?xml version="1.0" encoding="utf-8"?>
<styleSheet xmlns="http://schemas.openxmlformats.org/spreadsheetml/2006/main">
  <numFmts count="36">
    <numFmt numFmtId="44" formatCode="_ &quot;￥&quot;* #,##0.00_ ;_ &quot;￥&quot;* \-#,##0.00_ ;_ &quot;￥&quot;* &quot;-&quot;??_ ;_ @_ "/>
    <numFmt numFmtId="42" formatCode="_ &quot;￥&quot;* #,##0_ ;_ &quot;￥&quot;* \-#,##0_ ;_ &quot;￥&quot;* &quot;-&quot;_ ;_ @_ "/>
    <numFmt numFmtId="41" formatCode="_ * #,##0_ ;_ * \-#,##0_ ;_ * &quot;-&quot;_ ;_ @_ "/>
    <numFmt numFmtId="176" formatCode="0_ "/>
    <numFmt numFmtId="177" formatCode="_-* #,##0.00_-;\-* #,##0.00_-;_-* &quot;-&quot;??_-;_-@_-"/>
    <numFmt numFmtId="178" formatCode="&quot;$&quot;\ #,##0.00_-;[Red]&quot;$&quot;\ #,##0.00\-"/>
    <numFmt numFmtId="179" formatCode="#,##0.00_);[Red]\(#,##0.00\)"/>
    <numFmt numFmtId="180" formatCode="_(&quot;$&quot;* #,##0.00_);_(&quot;$&quot;* \(#,##0.00\);_(&quot;$&quot;* &quot;-&quot;??_);_(@_)"/>
    <numFmt numFmtId="181" formatCode="\$#,##0;\(\$#,##0\)"/>
    <numFmt numFmtId="182" formatCode="&quot;$&quot;\ #,##0_-;[Red]&quot;$&quot;\ #,##0\-"/>
    <numFmt numFmtId="43" formatCode="_ * #,##0.00_ ;_ * \-#,##0.00_ ;_ * &quot;-&quot;??_ ;_ @_ "/>
    <numFmt numFmtId="183" formatCode="0.00_);[Red]\(0.00\)"/>
    <numFmt numFmtId="184" formatCode="_(&quot;$&quot;* #,##0_);_(&quot;$&quot;* \(#,##0\);_(&quot;$&quot;* &quot;-&quot;_);_(@_)"/>
    <numFmt numFmtId="185" formatCode="#,##0;\(#,##0\)"/>
    <numFmt numFmtId="186" formatCode="#,##0.000000"/>
    <numFmt numFmtId="187" formatCode="&quot;$&quot;#,##0.00_);[Red]\(&quot;$&quot;#,##0.00\)"/>
    <numFmt numFmtId="188" formatCode="yy\.mm\.dd"/>
    <numFmt numFmtId="189" formatCode="_ \¥* #,##0.00_ ;_ \¥* \-#,##0.00_ ;_ \¥* \-??_ ;_ @_ "/>
    <numFmt numFmtId="190" formatCode="_-&quot;$&quot;\ * #,##0_-;_-&quot;$&quot;\ * #,##0\-;_-&quot;$&quot;\ * &quot;-&quot;_-;_-@_-"/>
    <numFmt numFmtId="191" formatCode="\$#,##0.00;\(\$#,##0.00\)"/>
    <numFmt numFmtId="192" formatCode="#\ ??/??"/>
    <numFmt numFmtId="193" formatCode="&quot;$&quot;#,##0_);[Red]\(&quot;$&quot;#,##0\)"/>
    <numFmt numFmtId="194" formatCode="_(* #,##0_);_(* \(#,##0\);_(* &quot;-&quot;??_);_(@_)"/>
    <numFmt numFmtId="195" formatCode="#,##0_ ;[Red]\-#,##0\ "/>
    <numFmt numFmtId="196" formatCode="#0.00"/>
    <numFmt numFmtId="197" formatCode="_-&quot;$&quot;\ * #,##0.00_-;_-&quot;$&quot;\ * #,##0.00\-;_-&quot;$&quot;\ * &quot;-&quot;??_-;_-@_-"/>
    <numFmt numFmtId="198" formatCode="#,##0.0_);\(#,##0.0\)"/>
    <numFmt numFmtId="199" formatCode="#,##0_ "/>
    <numFmt numFmtId="200" formatCode="_-* #,##0_-;\-* #,##0_-;_-* &quot;-&quot;_-;_-@_-"/>
    <numFmt numFmtId="201" formatCode="_ * #,##0_ ;_ * \-#,##0_ ;_ * &quot;-&quot;??_ ;_ @_ "/>
    <numFmt numFmtId="202" formatCode="0.00_ "/>
    <numFmt numFmtId="203" formatCode="_(* #,##0.00_);_(* \(#,##0.00\);_(* &quot;-&quot;??_);_(@_)"/>
    <numFmt numFmtId="204" formatCode="_(* #,##0_);_(* \(#,##0\);_(* &quot;-&quot;_);_(@_)"/>
    <numFmt numFmtId="205" formatCode="0\.0,&quot;0&quot;"/>
    <numFmt numFmtId="206" formatCode="0.0"/>
    <numFmt numFmtId="207" formatCode="0.0%"/>
  </numFmts>
  <fonts count="127">
    <font>
      <sz val="11"/>
      <color indexed="8"/>
      <name val="宋体"/>
      <charset val="134"/>
    </font>
    <font>
      <sz val="11"/>
      <color theme="1"/>
      <name val="宋体"/>
      <charset val="134"/>
      <scheme val="minor"/>
    </font>
    <font>
      <sz val="20"/>
      <name val="方正小标宋简体"/>
      <charset val="134"/>
    </font>
    <font>
      <b/>
      <sz val="14"/>
      <name val="宋体"/>
      <charset val="134"/>
      <scheme val="minor"/>
    </font>
    <font>
      <b/>
      <sz val="14"/>
      <color theme="1"/>
      <name val="宋体"/>
      <charset val="134"/>
      <scheme val="minor"/>
    </font>
    <font>
      <sz val="12"/>
      <name val="宋体"/>
      <charset val="134"/>
      <scheme val="minor"/>
    </font>
    <font>
      <b/>
      <sz val="10"/>
      <name val="宋体"/>
      <charset val="134"/>
    </font>
    <font>
      <sz val="9"/>
      <name val="宋体"/>
      <charset val="134"/>
    </font>
    <font>
      <sz val="10"/>
      <name val="宋体"/>
      <charset val="134"/>
    </font>
    <font>
      <sz val="20"/>
      <color indexed="8"/>
      <name val="方正小标宋简体"/>
      <charset val="134"/>
    </font>
    <font>
      <b/>
      <sz val="14"/>
      <color indexed="8"/>
      <name val="宋体"/>
      <charset val="134"/>
    </font>
    <font>
      <sz val="14"/>
      <color indexed="8"/>
      <name val="宋体"/>
      <charset val="134"/>
    </font>
    <font>
      <b/>
      <sz val="9"/>
      <color rgb="FF000000"/>
      <name val="宋体"/>
      <charset val="134"/>
    </font>
    <font>
      <sz val="9"/>
      <color rgb="FF000000"/>
      <name val="宋体"/>
      <charset val="134"/>
    </font>
    <font>
      <sz val="14"/>
      <color indexed="8"/>
      <name val="宋体"/>
      <charset val="134"/>
      <scheme val="minor"/>
    </font>
    <font>
      <sz val="12"/>
      <color indexed="8"/>
      <name val="宋体"/>
      <charset val="134"/>
      <scheme val="minor"/>
    </font>
    <font>
      <sz val="11"/>
      <color indexed="8"/>
      <name val="宋体"/>
      <charset val="134"/>
      <scheme val="minor"/>
    </font>
    <font>
      <b/>
      <sz val="20"/>
      <name val="SimSun"/>
      <charset val="134"/>
    </font>
    <font>
      <sz val="11"/>
      <name val="SimSun"/>
      <charset val="134"/>
    </font>
    <font>
      <b/>
      <sz val="14"/>
      <name val="SimSun"/>
      <charset val="134"/>
    </font>
    <font>
      <sz val="12"/>
      <color rgb="FF000000"/>
      <name val="SimSun"/>
      <charset val="134"/>
    </font>
    <font>
      <sz val="12"/>
      <name val="SimSun"/>
      <charset val="134"/>
    </font>
    <font>
      <sz val="14"/>
      <name val="SimSun"/>
      <charset val="134"/>
    </font>
    <font>
      <b/>
      <sz val="15"/>
      <name val="SimSun"/>
      <charset val="134"/>
    </font>
    <font>
      <sz val="9"/>
      <name val="SimSun"/>
      <charset val="134"/>
    </font>
    <font>
      <sz val="12"/>
      <color indexed="8"/>
      <name val="宋体"/>
      <charset val="134"/>
    </font>
    <font>
      <b/>
      <sz val="14"/>
      <name val="宋体"/>
      <charset val="134"/>
    </font>
    <font>
      <sz val="14"/>
      <name val="宋体"/>
      <charset val="134"/>
    </font>
    <font>
      <sz val="12"/>
      <name val="宋体"/>
      <charset val="134"/>
    </font>
    <font>
      <b/>
      <sz val="20"/>
      <name val="方正小标宋简体"/>
      <charset val="134"/>
    </font>
    <font>
      <sz val="14"/>
      <name val="MS Serif"/>
      <charset val="134"/>
    </font>
    <font>
      <sz val="14"/>
      <name val="Times New Roman"/>
      <charset val="134"/>
    </font>
    <font>
      <sz val="14"/>
      <name val="宋体"/>
      <charset val="134"/>
      <scheme val="minor"/>
    </font>
    <font>
      <sz val="14"/>
      <color theme="1"/>
      <name val="宋体"/>
      <charset val="134"/>
      <scheme val="minor"/>
    </font>
    <font>
      <sz val="20"/>
      <color rgb="FF000000"/>
      <name val="方正小标宋简体"/>
      <charset val="134"/>
    </font>
    <font>
      <sz val="16"/>
      <name val="宋体"/>
      <charset val="134"/>
    </font>
    <font>
      <sz val="16"/>
      <color indexed="8"/>
      <name val="方正小标宋简体"/>
      <charset val="134"/>
    </font>
    <font>
      <sz val="16"/>
      <color indexed="8"/>
      <name val="宋体"/>
      <charset val="134"/>
    </font>
    <font>
      <sz val="20"/>
      <color indexed="8"/>
      <name val="宋体"/>
      <charset val="134"/>
    </font>
    <font>
      <sz val="18"/>
      <name val="方正小标宋简体"/>
      <charset val="134"/>
    </font>
    <font>
      <sz val="11"/>
      <name val="宋体"/>
      <charset val="134"/>
    </font>
    <font>
      <b/>
      <sz val="12"/>
      <name val="宋体"/>
      <charset val="134"/>
    </font>
    <font>
      <b/>
      <sz val="14"/>
      <name val="黑体"/>
      <charset val="134"/>
    </font>
    <font>
      <sz val="14"/>
      <color indexed="9"/>
      <name val="宋体"/>
      <charset val="134"/>
    </font>
    <font>
      <sz val="20"/>
      <color theme="1"/>
      <name val="方正小标宋简体"/>
      <charset val="134"/>
    </font>
    <font>
      <sz val="20"/>
      <color theme="1"/>
      <name val="方正小标宋_GBK"/>
      <charset val="134"/>
    </font>
    <font>
      <sz val="14"/>
      <name val="Arial"/>
      <charset val="134"/>
    </font>
    <font>
      <sz val="18"/>
      <color indexed="8"/>
      <name val="方正小标宋简体"/>
      <charset val="134"/>
    </font>
    <font>
      <b/>
      <sz val="14"/>
      <color theme="1"/>
      <name val="宋体"/>
      <charset val="134"/>
    </font>
    <font>
      <sz val="14"/>
      <color theme="1"/>
      <name val="宋体"/>
      <charset val="134"/>
    </font>
    <font>
      <sz val="12"/>
      <color rgb="FFFF0000"/>
      <name val="宋体"/>
      <charset val="134"/>
    </font>
    <font>
      <b/>
      <sz val="15"/>
      <color theme="3"/>
      <name val="宋体"/>
      <charset val="134"/>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indexed="20"/>
      <name val="宋体"/>
      <charset val="134"/>
    </font>
    <font>
      <sz val="11"/>
      <color indexed="52"/>
      <name val="宋体"/>
      <charset val="134"/>
    </font>
    <font>
      <b/>
      <sz val="11"/>
      <color indexed="8"/>
      <name val="宋体"/>
      <charset val="134"/>
    </font>
    <font>
      <b/>
      <sz val="11"/>
      <color indexed="9"/>
      <name val="宋体"/>
      <charset val="134"/>
    </font>
    <font>
      <sz val="11"/>
      <color indexed="17"/>
      <name val="宋体"/>
      <charset val="134"/>
    </font>
    <font>
      <sz val="12"/>
      <color indexed="9"/>
      <name val="宋体"/>
      <charset val="134"/>
    </font>
    <font>
      <sz val="10"/>
      <name val="Times New Roman"/>
      <charset val="134"/>
    </font>
    <font>
      <b/>
      <sz val="8"/>
      <color indexed="9"/>
      <name val="宋体"/>
      <charset val="134"/>
    </font>
    <font>
      <b/>
      <sz val="10"/>
      <name val="MS Sans Serif"/>
      <charset val="134"/>
    </font>
    <font>
      <sz val="8"/>
      <name val="Arial"/>
      <charset val="134"/>
    </font>
    <font>
      <sz val="7"/>
      <name val="Small Fonts"/>
      <charset val="134"/>
    </font>
    <font>
      <sz val="11"/>
      <color indexed="9"/>
      <name val="宋体"/>
      <charset val="134"/>
    </font>
    <font>
      <sz val="10"/>
      <name val="仿宋_GB2312"/>
      <charset val="134"/>
    </font>
    <font>
      <b/>
      <sz val="11"/>
      <color indexed="56"/>
      <name val="宋体"/>
      <charset val="134"/>
    </font>
    <font>
      <sz val="10"/>
      <name val="楷体"/>
      <charset val="134"/>
    </font>
    <font>
      <sz val="10"/>
      <name val="Geneva"/>
      <charset val="134"/>
    </font>
    <font>
      <sz val="11"/>
      <color indexed="8"/>
      <name val="宋体"/>
      <charset val="134"/>
    </font>
    <font>
      <u/>
      <sz val="12"/>
      <color indexed="12"/>
      <name val="宋体"/>
      <charset val="134"/>
    </font>
    <font>
      <b/>
      <sz val="18"/>
      <color theme="3"/>
      <name val="宋体"/>
      <charset val="134"/>
      <scheme val="minor"/>
    </font>
    <font>
      <sz val="11"/>
      <color rgb="FF006100"/>
      <name val="宋体"/>
      <charset val="0"/>
      <scheme val="minor"/>
    </font>
    <font>
      <b/>
      <sz val="11"/>
      <color theme="3"/>
      <name val="宋体"/>
      <charset val="134"/>
      <scheme val="minor"/>
    </font>
    <font>
      <b/>
      <sz val="15"/>
      <color indexed="56"/>
      <name val="宋体"/>
      <charset val="134"/>
    </font>
    <font>
      <b/>
      <sz val="12"/>
      <name val="Arial"/>
      <charset val="134"/>
    </font>
    <font>
      <sz val="8"/>
      <name val="Times New Roman"/>
      <charset val="134"/>
    </font>
    <font>
      <sz val="10"/>
      <name val="Arial"/>
      <charset val="134"/>
    </font>
    <font>
      <sz val="12"/>
      <name val="Times New Roman"/>
      <charset val="134"/>
    </font>
    <font>
      <sz val="10"/>
      <name val="Helv"/>
      <charset val="134"/>
    </font>
    <font>
      <sz val="11"/>
      <color rgb="FFFA7D00"/>
      <name val="宋体"/>
      <charset val="0"/>
      <scheme val="minor"/>
    </font>
    <font>
      <i/>
      <sz val="11"/>
      <color rgb="FF7F7F7F"/>
      <name val="宋体"/>
      <charset val="0"/>
      <scheme val="minor"/>
    </font>
    <font>
      <sz val="11"/>
      <color rgb="FF9C0006"/>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i/>
      <sz val="11"/>
      <color indexed="23"/>
      <name val="宋体"/>
      <charset val="134"/>
    </font>
    <font>
      <sz val="12"/>
      <color indexed="16"/>
      <name val="宋体"/>
      <charset val="134"/>
    </font>
    <font>
      <b/>
      <sz val="13"/>
      <color indexed="56"/>
      <name val="宋体"/>
      <charset val="134"/>
    </font>
    <font>
      <b/>
      <sz val="10"/>
      <name val="Tms Rmn"/>
      <charset val="134"/>
    </font>
    <font>
      <sz val="10"/>
      <name val="MS Sans Serif"/>
      <charset val="134"/>
    </font>
    <font>
      <sz val="11"/>
      <color indexed="10"/>
      <name val="宋体"/>
      <charset val="134"/>
    </font>
    <font>
      <sz val="9"/>
      <name val="微软雅黑"/>
      <charset val="134"/>
    </font>
    <font>
      <b/>
      <sz val="10"/>
      <color indexed="9"/>
      <name val="宋体"/>
      <charset val="134"/>
    </font>
    <font>
      <sz val="12"/>
      <color indexed="9"/>
      <name val="Helv"/>
      <charset val="134"/>
    </font>
    <font>
      <sz val="12"/>
      <color indexed="17"/>
      <name val="宋体"/>
      <charset val="134"/>
    </font>
    <font>
      <sz val="12"/>
      <color indexed="20"/>
      <name val="宋体"/>
      <charset val="134"/>
    </font>
    <font>
      <sz val="11"/>
      <color indexed="60"/>
      <name val="宋体"/>
      <charset val="134"/>
    </font>
    <font>
      <sz val="10"/>
      <color indexed="8"/>
      <name val="MS Sans Serif"/>
      <charset val="134"/>
    </font>
    <font>
      <b/>
      <sz val="11"/>
      <color indexed="63"/>
      <name val="宋体"/>
      <charset val="134"/>
    </font>
    <font>
      <b/>
      <sz val="11"/>
      <color indexed="52"/>
      <name val="宋体"/>
      <charset val="134"/>
    </font>
    <font>
      <b/>
      <sz val="18"/>
      <color indexed="56"/>
      <name val="宋体"/>
      <charset val="134"/>
    </font>
    <font>
      <sz val="12"/>
      <name val="Helv"/>
      <charset val="134"/>
    </font>
    <font>
      <sz val="11"/>
      <color indexed="62"/>
      <name val="宋体"/>
      <charset val="134"/>
    </font>
    <font>
      <b/>
      <sz val="13"/>
      <color indexed="54"/>
      <name val="宋体"/>
      <charset val="134"/>
    </font>
    <font>
      <b/>
      <sz val="12"/>
      <color indexed="8"/>
      <name val="宋体"/>
      <charset val="134"/>
    </font>
    <font>
      <b/>
      <sz val="15"/>
      <color indexed="54"/>
      <name val="宋体"/>
      <charset val="134"/>
    </font>
    <font>
      <b/>
      <sz val="11"/>
      <color indexed="54"/>
      <name val="宋体"/>
      <charset val="134"/>
    </font>
    <font>
      <b/>
      <sz val="9"/>
      <name val="Arial"/>
      <charset val="134"/>
    </font>
    <font>
      <b/>
      <sz val="14"/>
      <name val="楷体"/>
      <charset val="134"/>
    </font>
    <font>
      <b/>
      <sz val="18"/>
      <color indexed="62"/>
      <name val="宋体"/>
      <charset val="134"/>
    </font>
    <font>
      <b/>
      <sz val="18"/>
      <color indexed="54"/>
      <name val="宋体"/>
      <charset val="134"/>
    </font>
    <font>
      <u/>
      <sz val="10"/>
      <color indexed="12"/>
      <name val="Times"/>
      <charset val="134"/>
    </font>
    <font>
      <u/>
      <sz val="11"/>
      <color indexed="52"/>
      <name val="宋体"/>
      <charset val="134"/>
    </font>
    <font>
      <b/>
      <sz val="10"/>
      <name val="Arial"/>
      <charset val="134"/>
    </font>
    <font>
      <u/>
      <sz val="12"/>
      <color indexed="36"/>
      <name val="宋体"/>
      <charset val="134"/>
    </font>
    <font>
      <sz val="12"/>
      <name val="Courier"/>
      <charset val="134"/>
    </font>
    <font>
      <sz val="14"/>
      <color indexed="8"/>
      <name val="宋体"/>
      <charset val="134"/>
    </font>
    <font>
      <sz val="14"/>
      <name val="宋体"/>
      <charset val="134"/>
    </font>
  </fonts>
  <fills count="6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theme="8"/>
        <bgColor indexed="64"/>
      </patternFill>
    </fill>
    <fill>
      <patternFill patternType="solid">
        <fgColor theme="5" tint="0.399975585192419"/>
        <bgColor indexed="64"/>
      </patternFill>
    </fill>
    <fill>
      <patternFill patternType="solid">
        <fgColor indexed="45"/>
        <bgColor indexed="64"/>
      </patternFill>
    </fill>
    <fill>
      <patternFill patternType="solid">
        <fgColor indexed="55"/>
        <bgColor indexed="64"/>
      </patternFill>
    </fill>
    <fill>
      <patternFill patternType="solid">
        <fgColor indexed="27"/>
        <bgColor indexed="64"/>
      </patternFill>
    </fill>
    <fill>
      <patternFill patternType="solid">
        <fgColor indexed="52"/>
        <bgColor indexed="64"/>
      </patternFill>
    </fill>
    <fill>
      <patternFill patternType="solid">
        <fgColor indexed="54"/>
        <bgColor indexed="64"/>
      </patternFill>
    </fill>
    <fill>
      <patternFill patternType="solid">
        <fgColor indexed="49"/>
        <bgColor indexed="64"/>
      </patternFill>
    </fill>
    <fill>
      <patternFill patternType="solid">
        <fgColor indexed="51"/>
        <bgColor indexed="64"/>
      </patternFill>
    </fill>
    <fill>
      <patternFill patternType="solid">
        <fgColor indexed="31"/>
        <bgColor indexed="64"/>
      </patternFill>
    </fill>
    <fill>
      <patternFill patternType="solid">
        <fgColor indexed="26"/>
        <bgColor indexed="64"/>
      </patternFill>
    </fill>
    <fill>
      <patternFill patternType="solid">
        <fgColor indexed="10"/>
        <bgColor indexed="64"/>
      </patternFill>
    </fill>
    <fill>
      <patternFill patternType="solid">
        <fgColor indexed="42"/>
        <bgColor indexed="64"/>
      </patternFill>
    </fill>
    <fill>
      <patternFill patternType="solid">
        <fgColor indexed="22"/>
        <bgColor indexed="64"/>
      </patternFill>
    </fill>
    <fill>
      <patternFill patternType="solid">
        <fgColor indexed="47"/>
        <bgColor indexed="64"/>
      </patternFill>
    </fill>
    <fill>
      <patternFill patternType="solid">
        <fgColor indexed="11"/>
        <bgColor indexed="64"/>
      </patternFill>
    </fill>
    <fill>
      <patternFill patternType="solid">
        <fgColor indexed="43"/>
        <bgColor indexed="64"/>
      </patternFill>
    </fill>
    <fill>
      <patternFill patternType="solid">
        <fgColor indexed="25"/>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5"/>
        <bgColor indexed="64"/>
      </patternFill>
    </fill>
    <fill>
      <patternFill patternType="solid">
        <fgColor indexed="48"/>
        <bgColor indexed="64"/>
      </patternFill>
    </fill>
    <fill>
      <patternFill patternType="solid">
        <fgColor indexed="44"/>
        <bgColor indexed="64"/>
      </patternFill>
    </fill>
    <fill>
      <patternFill patternType="solid">
        <fgColor indexed="30"/>
        <bgColor indexed="64"/>
      </patternFill>
    </fill>
    <fill>
      <patternFill patternType="solid">
        <fgColor indexed="46"/>
        <bgColor indexed="64"/>
      </patternFill>
    </fill>
    <fill>
      <patternFill patternType="solid">
        <fgColor indexed="29"/>
        <bgColor indexed="64"/>
      </patternFill>
    </fill>
    <fill>
      <patternFill patternType="solid">
        <fgColor indexed="36"/>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6"/>
        <bgColor indexed="64"/>
      </patternFill>
    </fill>
    <fill>
      <patternFill patternType="solid">
        <fgColor theme="8" tint="0.799981688894314"/>
        <bgColor indexed="64"/>
      </patternFill>
    </fill>
    <fill>
      <patternFill patternType="gray0625"/>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indexed="12"/>
        <bgColor indexed="64"/>
      </patternFill>
    </fill>
    <fill>
      <patternFill patternType="mediumGray">
        <fgColor indexed="22"/>
      </patternFill>
    </fill>
    <fill>
      <patternFill patternType="solid">
        <fgColor indexed="14"/>
        <bgColor indexed="64"/>
      </patternFill>
    </fill>
    <fill>
      <patternFill patternType="solid">
        <fgColor indexed="15"/>
        <bgColor indexed="64"/>
      </patternFill>
    </fill>
    <fill>
      <patternFill patternType="lightUp">
        <fgColor indexed="9"/>
        <bgColor indexed="29"/>
      </patternFill>
    </fill>
    <fill>
      <patternFill patternType="solid">
        <fgColor indexed="57"/>
        <bgColor indexed="64"/>
      </patternFill>
    </fill>
    <fill>
      <patternFill patternType="lightUp">
        <fgColor indexed="9"/>
        <bgColor indexed="55"/>
      </patternFill>
    </fill>
    <fill>
      <patternFill patternType="lightUp">
        <fgColor indexed="9"/>
        <bgColor indexed="22"/>
      </patternFill>
    </fill>
    <fill>
      <patternFill patternType="solid">
        <fgColor indexed="62"/>
        <bgColor indexed="64"/>
      </patternFill>
    </fill>
    <fill>
      <patternFill patternType="solid">
        <fgColor indexed="40"/>
        <bgColor indexed="64"/>
      </patternFill>
    </fill>
    <fill>
      <patternFill patternType="solid">
        <fgColor indexed="53"/>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auto="1"/>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9"/>
      </top>
      <bottom style="medium">
        <color indexed="9"/>
      </bottom>
      <diagonal/>
    </border>
    <border>
      <left/>
      <right/>
      <top/>
      <bottom style="medium">
        <color auto="1"/>
      </bottom>
      <diagonal/>
    </border>
    <border>
      <left/>
      <right style="thin">
        <color auto="1"/>
      </right>
      <top/>
      <bottom style="thin">
        <color auto="1"/>
      </bottom>
      <diagonal/>
    </border>
    <border>
      <left/>
      <right/>
      <top/>
      <bottom style="medium">
        <color theme="4" tint="0.499984740745262"/>
      </bottom>
      <diagonal/>
    </border>
    <border>
      <left/>
      <right/>
      <top/>
      <bottom style="thick">
        <color indexed="62"/>
      </bottom>
      <diagonal/>
    </border>
    <border>
      <left/>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style="thin">
        <color indexed="11"/>
      </top>
      <bottom style="double">
        <color indexed="11"/>
      </bottom>
      <diagonal/>
    </border>
    <border>
      <left/>
      <right/>
      <top/>
      <bottom style="thick">
        <color indexed="22"/>
      </bottom>
      <diagonal/>
    </border>
    <border>
      <left style="thin">
        <color auto="1"/>
      </left>
      <right style="thin">
        <color auto="1"/>
      </right>
      <top/>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43"/>
      </bottom>
      <diagonal/>
    </border>
    <border>
      <left/>
      <right/>
      <top/>
      <bottom style="thick">
        <color indexed="11"/>
      </bottom>
      <diagonal/>
    </border>
    <border>
      <left/>
      <right/>
      <top/>
      <bottom style="medium">
        <color indexed="43"/>
      </bottom>
      <diagonal/>
    </border>
  </borders>
  <cellStyleXfs count="1336">
    <xf numFmtId="0" fontId="0" fillId="0" borderId="0">
      <alignment vertical="center"/>
    </xf>
    <xf numFmtId="42" fontId="1" fillId="0" borderId="0" applyFont="0" applyFill="0" applyBorder="0" applyAlignment="0" applyProtection="0">
      <alignment vertical="center"/>
    </xf>
    <xf numFmtId="0" fontId="54" fillId="11" borderId="0" applyNumberFormat="0" applyBorder="0" applyAlignment="0" applyProtection="0">
      <alignment vertical="center"/>
    </xf>
    <xf numFmtId="0" fontId="61" fillId="0" borderId="25" applyNumberFormat="0" applyFill="0" applyAlignment="0" applyProtection="0">
      <alignment vertical="center"/>
    </xf>
    <xf numFmtId="0" fontId="64" fillId="20" borderId="0" applyNumberFormat="0" applyBorder="0" applyAlignment="0" applyProtection="0">
      <alignment vertical="center"/>
    </xf>
    <xf numFmtId="0" fontId="70" fillId="24" borderId="0" applyNumberFormat="0" applyBorder="0" applyAlignment="0" applyProtection="0">
      <alignment vertical="center"/>
    </xf>
    <xf numFmtId="0" fontId="55" fillId="7" borderId="21" applyNumberFormat="0" applyAlignment="0" applyProtection="0">
      <alignment vertical="center"/>
    </xf>
    <xf numFmtId="0" fontId="73" fillId="0" borderId="29" applyNumberFormat="0" applyFill="0" applyProtection="0">
      <alignment horizontal="center" vertical="center"/>
    </xf>
    <xf numFmtId="0" fontId="74" fillId="0" borderId="0">
      <alignment vertical="center"/>
    </xf>
    <xf numFmtId="0" fontId="75" fillId="0" borderId="0">
      <alignment vertical="center"/>
    </xf>
    <xf numFmtId="44" fontId="1" fillId="0" borderId="0" applyFont="0" applyFill="0" applyBorder="0" applyAlignment="0" applyProtection="0">
      <alignment vertical="center"/>
    </xf>
    <xf numFmtId="9" fontId="28" fillId="0" borderId="0" applyFont="0" applyFill="0" applyBorder="0" applyAlignment="0" applyProtection="0">
      <alignment vertical="center"/>
    </xf>
    <xf numFmtId="0" fontId="63" fillId="25" borderId="0" applyNumberFormat="0" applyBorder="0" applyAlignment="0" applyProtection="0">
      <alignment vertical="center"/>
    </xf>
    <xf numFmtId="0" fontId="82" fillId="0" borderId="0">
      <alignment horizontal="center" vertical="center" wrapText="1"/>
      <protection locked="0"/>
    </xf>
    <xf numFmtId="0" fontId="64" fillId="19" borderId="0" applyNumberFormat="0" applyBorder="0" applyAlignment="0" applyProtection="0">
      <alignment vertical="center"/>
    </xf>
    <xf numFmtId="0" fontId="28" fillId="0" borderId="0">
      <alignment vertical="center"/>
    </xf>
    <xf numFmtId="0" fontId="25" fillId="23" borderId="0" applyNumberFormat="0" applyBorder="0" applyAlignment="0" applyProtection="0">
      <alignment vertical="center"/>
    </xf>
    <xf numFmtId="0" fontId="74" fillId="0" borderId="0">
      <alignment vertical="center"/>
    </xf>
    <xf numFmtId="0" fontId="28" fillId="0" borderId="0">
      <alignment vertical="center"/>
    </xf>
    <xf numFmtId="41" fontId="1" fillId="0" borderId="0" applyFont="0" applyFill="0" applyBorder="0" applyAlignment="0" applyProtection="0">
      <alignment vertical="center"/>
    </xf>
    <xf numFmtId="0" fontId="25" fillId="26" borderId="0" applyNumberFormat="0" applyBorder="0" applyAlignment="0" applyProtection="0">
      <alignment vertical="center"/>
    </xf>
    <xf numFmtId="0" fontId="75" fillId="0" borderId="0">
      <alignment vertical="center"/>
    </xf>
    <xf numFmtId="0" fontId="54" fillId="43" borderId="0" applyNumberFormat="0" applyBorder="0" applyAlignment="0" applyProtection="0">
      <alignment vertical="center"/>
    </xf>
    <xf numFmtId="0" fontId="88" fillId="44" borderId="0" applyNumberFormat="0" applyBorder="0" applyAlignment="0" applyProtection="0">
      <alignment vertical="center"/>
    </xf>
    <xf numFmtId="43" fontId="75" fillId="0" borderId="0" applyFont="0" applyFill="0" applyBorder="0" applyAlignment="0" applyProtection="0">
      <alignment vertical="center"/>
    </xf>
    <xf numFmtId="0" fontId="64" fillId="18" borderId="0" applyNumberFormat="0" applyBorder="0" applyAlignment="0" applyProtection="0">
      <alignment vertical="center"/>
    </xf>
    <xf numFmtId="0" fontId="53" fillId="49" borderId="0" applyNumberFormat="0" applyBorder="0" applyAlignment="0" applyProtection="0">
      <alignment vertical="center"/>
    </xf>
    <xf numFmtId="0" fontId="63" fillId="17" borderId="0" applyNumberFormat="0" applyBorder="0" applyAlignment="0" applyProtection="0">
      <alignment vertical="center"/>
    </xf>
    <xf numFmtId="0" fontId="68" fillId="23" borderId="1" applyNumberFormat="0" applyBorder="0" applyAlignment="0" applyProtection="0">
      <alignment vertical="center"/>
    </xf>
    <xf numFmtId="0" fontId="64" fillId="16" borderId="0" applyNumberFormat="0" applyBorder="0" applyAlignment="0" applyProtection="0">
      <alignment vertical="center"/>
    </xf>
    <xf numFmtId="188" fontId="83" fillId="0" borderId="29" applyFill="0" applyProtection="0">
      <alignment horizontal="right" vertical="center"/>
    </xf>
    <xf numFmtId="0" fontId="70" fillId="18" borderId="0" applyNumberFormat="0" applyBorder="0" applyAlignment="0" applyProtection="0">
      <alignment vertical="center"/>
    </xf>
    <xf numFmtId="0" fontId="92" fillId="0" borderId="0" applyNumberFormat="0" applyFill="0" applyBorder="0" applyAlignment="0" applyProtection="0">
      <alignment vertical="center"/>
    </xf>
    <xf numFmtId="9" fontId="28" fillId="0" borderId="0" applyFont="0" applyFill="0" applyBorder="0" applyAlignment="0" applyProtection="0">
      <alignment vertical="center"/>
    </xf>
    <xf numFmtId="0" fontId="28" fillId="0" borderId="0">
      <alignment vertical="center"/>
    </xf>
    <xf numFmtId="0" fontId="25" fillId="23" borderId="0" applyNumberFormat="0" applyBorder="0" applyAlignment="0" applyProtection="0">
      <alignment vertical="center"/>
    </xf>
    <xf numFmtId="0" fontId="74" fillId="0" borderId="0">
      <alignment vertical="center"/>
    </xf>
    <xf numFmtId="0" fontId="95" fillId="15" borderId="0" applyNumberFormat="0" applyBorder="0" applyAlignment="0" applyProtection="0">
      <alignment vertical="center"/>
    </xf>
    <xf numFmtId="0" fontId="64" fillId="19" borderId="0" applyNumberFormat="0" applyBorder="0" applyAlignment="0" applyProtection="0">
      <alignment vertical="center"/>
    </xf>
    <xf numFmtId="0" fontId="70" fillId="35" borderId="0" applyNumberFormat="0" applyBorder="0" applyAlignment="0" applyProtection="0">
      <alignment vertical="center"/>
    </xf>
    <xf numFmtId="0" fontId="56" fillId="0" borderId="0" applyNumberFormat="0" applyFill="0" applyBorder="0" applyAlignment="0" applyProtection="0">
      <alignment vertical="center"/>
    </xf>
    <xf numFmtId="0" fontId="84" fillId="0" borderId="0">
      <alignment vertical="center"/>
    </xf>
    <xf numFmtId="0" fontId="1" fillId="41" borderId="33" applyNumberFormat="0" applyFont="0" applyAlignment="0" applyProtection="0">
      <alignment vertical="center"/>
    </xf>
    <xf numFmtId="0" fontId="70" fillId="39" borderId="0" applyNumberFormat="0" applyBorder="0" applyAlignment="0" applyProtection="0">
      <alignment vertical="center"/>
    </xf>
    <xf numFmtId="0" fontId="84" fillId="0" borderId="0">
      <alignment vertical="center"/>
    </xf>
    <xf numFmtId="0" fontId="64" fillId="18" borderId="0" applyNumberFormat="0" applyBorder="0" applyAlignment="0" applyProtection="0">
      <alignment vertical="center"/>
    </xf>
    <xf numFmtId="0" fontId="64" fillId="36" borderId="0" applyNumberFormat="0" applyBorder="0" applyAlignment="0" applyProtection="0">
      <alignment vertical="center"/>
    </xf>
    <xf numFmtId="0" fontId="53" fillId="14" borderId="0" applyNumberFormat="0" applyBorder="0" applyAlignment="0" applyProtection="0">
      <alignment vertical="center"/>
    </xf>
    <xf numFmtId="0" fontId="64" fillId="16" borderId="0" applyNumberFormat="0" applyBorder="0" applyAlignment="0" applyProtection="0">
      <alignment vertical="center"/>
    </xf>
    <xf numFmtId="9" fontId="28" fillId="0" borderId="0" applyFont="0" applyFill="0" applyBorder="0" applyAlignment="0" applyProtection="0">
      <alignment vertical="center"/>
    </xf>
    <xf numFmtId="0" fontId="79" fillId="0" borderId="0" applyNumberFormat="0" applyFill="0" applyBorder="0" applyAlignment="0" applyProtection="0">
      <alignment vertical="center"/>
    </xf>
    <xf numFmtId="0" fontId="28" fillId="0" borderId="0">
      <alignment vertical="center"/>
    </xf>
    <xf numFmtId="0" fontId="28" fillId="0" borderId="0">
      <alignment vertical="center"/>
    </xf>
    <xf numFmtId="0" fontId="89" fillId="0" borderId="0" applyNumberFormat="0" applyFill="0" applyBorder="0" applyAlignment="0" applyProtection="0">
      <alignment vertical="center"/>
    </xf>
    <xf numFmtId="0" fontId="85" fillId="0" borderId="0">
      <alignment vertical="center"/>
    </xf>
    <xf numFmtId="0" fontId="70" fillId="15" borderId="0" applyNumberFormat="0" applyBorder="0" applyAlignment="0" applyProtection="0">
      <alignment vertical="center"/>
    </xf>
    <xf numFmtId="0" fontId="77" fillId="0" borderId="0" applyNumberFormat="0" applyFill="0" applyBorder="0" applyAlignment="0" applyProtection="0">
      <alignment vertical="center"/>
    </xf>
    <xf numFmtId="0" fontId="85" fillId="0" borderId="0">
      <alignment vertical="center"/>
    </xf>
    <xf numFmtId="0" fontId="87" fillId="0" borderId="0" applyNumberFormat="0" applyFill="0" applyBorder="0" applyAlignment="0" applyProtection="0">
      <alignment vertical="center"/>
    </xf>
    <xf numFmtId="0" fontId="80" fillId="0" borderId="31" applyNumberFormat="0" applyFill="0" applyAlignment="0" applyProtection="0">
      <alignment vertical="center"/>
    </xf>
    <xf numFmtId="0" fontId="64" fillId="36" borderId="0" applyNumberFormat="0" applyBorder="0" applyAlignment="0" applyProtection="0">
      <alignment vertical="center"/>
    </xf>
    <xf numFmtId="9" fontId="28" fillId="0" borderId="0" applyFont="0" applyFill="0" applyBorder="0" applyAlignment="0" applyProtection="0">
      <alignment vertical="center"/>
    </xf>
    <xf numFmtId="0" fontId="51" fillId="0" borderId="20" applyNumberFormat="0" applyFill="0" applyAlignment="0" applyProtection="0">
      <alignment vertical="center"/>
    </xf>
    <xf numFmtId="9" fontId="28" fillId="0" borderId="0" applyFont="0" applyFill="0" applyBorder="0" applyAlignment="0" applyProtection="0">
      <alignment vertical="center"/>
    </xf>
    <xf numFmtId="0" fontId="59" fillId="15" borderId="0" applyNumberFormat="0" applyBorder="0" applyAlignment="0" applyProtection="0">
      <alignment vertical="center"/>
    </xf>
    <xf numFmtId="0" fontId="84" fillId="0" borderId="0">
      <alignment vertical="center"/>
    </xf>
    <xf numFmtId="0" fontId="70" fillId="15" borderId="0" applyNumberFormat="0" applyBorder="0" applyAlignment="0" applyProtection="0">
      <alignment vertical="center"/>
    </xf>
    <xf numFmtId="0" fontId="91" fillId="0" borderId="20" applyNumberFormat="0" applyFill="0" applyAlignment="0" applyProtection="0">
      <alignment vertical="center"/>
    </xf>
    <xf numFmtId="0" fontId="84" fillId="0" borderId="0">
      <alignment vertical="center"/>
    </xf>
    <xf numFmtId="0" fontId="64" fillId="18" borderId="0" applyNumberFormat="0" applyBorder="0" applyAlignment="0" applyProtection="0">
      <alignment vertical="center"/>
    </xf>
    <xf numFmtId="0" fontId="53" fillId="51" borderId="0" applyNumberFormat="0" applyBorder="0" applyAlignment="0" applyProtection="0">
      <alignment vertical="center"/>
    </xf>
    <xf numFmtId="0" fontId="64" fillId="19" borderId="0" applyNumberFormat="0" applyBorder="0" applyAlignment="0" applyProtection="0">
      <alignment vertical="center"/>
    </xf>
    <xf numFmtId="9" fontId="28" fillId="0" borderId="0" applyFont="0" applyFill="0" applyBorder="0" applyAlignment="0" applyProtection="0">
      <alignment vertical="center"/>
    </xf>
    <xf numFmtId="0" fontId="79" fillId="0" borderId="30" applyNumberFormat="0" applyFill="0" applyAlignment="0" applyProtection="0">
      <alignment vertical="center"/>
    </xf>
    <xf numFmtId="0" fontId="64" fillId="18" borderId="0" applyNumberFormat="0" applyBorder="0" applyAlignment="0" applyProtection="0">
      <alignment vertical="center"/>
    </xf>
    <xf numFmtId="0" fontId="53" fillId="8" borderId="0" applyNumberFormat="0" applyBorder="0" applyAlignment="0" applyProtection="0">
      <alignment vertical="center"/>
    </xf>
    <xf numFmtId="0" fontId="58" fillId="12" borderId="23" applyNumberFormat="0" applyAlignment="0" applyProtection="0">
      <alignment vertical="center"/>
    </xf>
    <xf numFmtId="0" fontId="93" fillId="12" borderId="21" applyNumberFormat="0" applyAlignment="0" applyProtection="0">
      <alignment vertical="center"/>
    </xf>
    <xf numFmtId="0" fontId="75" fillId="36" borderId="0" applyNumberFormat="0" applyBorder="0" applyAlignment="0" applyProtection="0">
      <alignment vertical="center"/>
    </xf>
    <xf numFmtId="0" fontId="57" fillId="9" borderId="22" applyNumberFormat="0" applyAlignment="0" applyProtection="0">
      <alignment vertical="center"/>
    </xf>
    <xf numFmtId="0" fontId="54" fillId="31" borderId="0" applyNumberFormat="0" applyBorder="0" applyAlignment="0" applyProtection="0">
      <alignment vertical="center"/>
    </xf>
    <xf numFmtId="0" fontId="28" fillId="0" borderId="0">
      <alignment vertical="center"/>
    </xf>
    <xf numFmtId="0" fontId="53" fillId="34" borderId="0" applyNumberFormat="0" applyBorder="0" applyAlignment="0" applyProtection="0">
      <alignment vertical="center"/>
    </xf>
    <xf numFmtId="0" fontId="67" fillId="0" borderId="28">
      <alignment horizontal="center" vertical="center"/>
    </xf>
    <xf numFmtId="0" fontId="86" fillId="0" borderId="34" applyNumberFormat="0" applyFill="0" applyAlignment="0" applyProtection="0">
      <alignment vertical="center"/>
    </xf>
    <xf numFmtId="0" fontId="70" fillId="35" borderId="0" applyNumberFormat="0" applyBorder="0" applyAlignment="0" applyProtection="0">
      <alignment vertical="center"/>
    </xf>
    <xf numFmtId="0" fontId="90" fillId="0" borderId="35" applyNumberFormat="0" applyFill="0" applyAlignment="0" applyProtection="0">
      <alignment vertical="center"/>
    </xf>
    <xf numFmtId="0" fontId="78" fillId="32" borderId="0" applyNumberFormat="0" applyBorder="0" applyAlignment="0" applyProtection="0">
      <alignment vertical="center"/>
    </xf>
    <xf numFmtId="0" fontId="75" fillId="25" borderId="0" applyNumberFormat="0" applyBorder="0" applyAlignment="0" applyProtection="0">
      <alignment vertical="center"/>
    </xf>
    <xf numFmtId="0" fontId="52" fillId="4" borderId="0" applyNumberFormat="0" applyBorder="0" applyAlignment="0" applyProtection="0">
      <alignment vertical="center"/>
    </xf>
    <xf numFmtId="0" fontId="54" fillId="53" borderId="0" applyNumberFormat="0" applyBorder="0" applyAlignment="0" applyProtection="0">
      <alignment vertical="center"/>
    </xf>
    <xf numFmtId="0" fontId="28" fillId="0" borderId="0">
      <alignment vertical="center"/>
    </xf>
    <xf numFmtId="0" fontId="53" fillId="55" borderId="0" applyNumberFormat="0" applyBorder="0" applyAlignment="0" applyProtection="0">
      <alignment vertical="center"/>
    </xf>
    <xf numFmtId="0" fontId="83" fillId="0" borderId="13" applyNumberFormat="0" applyFill="0" applyProtection="0">
      <alignment horizontal="right" vertical="center"/>
    </xf>
    <xf numFmtId="0" fontId="54" fillId="56" borderId="0" applyNumberFormat="0" applyBorder="0" applyAlignment="0" applyProtection="0">
      <alignment vertical="center"/>
    </xf>
    <xf numFmtId="0" fontId="25" fillId="23" borderId="0" applyNumberFormat="0" applyBorder="0" applyAlignment="0" applyProtection="0">
      <alignment vertical="center"/>
    </xf>
    <xf numFmtId="0" fontId="54" fillId="57" borderId="0" applyNumberFormat="0" applyBorder="0" applyAlignment="0" applyProtection="0">
      <alignment vertical="center"/>
    </xf>
    <xf numFmtId="0" fontId="54" fillId="47" borderId="0" applyNumberFormat="0" applyBorder="0" applyAlignment="0" applyProtection="0">
      <alignment vertical="center"/>
    </xf>
    <xf numFmtId="0" fontId="54" fillId="6" borderId="0" applyNumberFormat="0" applyBorder="0" applyAlignment="0" applyProtection="0">
      <alignment vertical="center"/>
    </xf>
    <xf numFmtId="0" fontId="25" fillId="23" borderId="0" applyNumberFormat="0" applyBorder="0" applyAlignment="0" applyProtection="0">
      <alignment vertical="center"/>
    </xf>
    <xf numFmtId="9" fontId="28" fillId="0" borderId="0" applyFont="0" applyFill="0" applyBorder="0" applyAlignment="0" applyProtection="0">
      <alignment vertical="center"/>
    </xf>
    <xf numFmtId="0" fontId="74" fillId="0" borderId="0">
      <alignment vertical="center"/>
    </xf>
    <xf numFmtId="0" fontId="25" fillId="26" borderId="0" applyNumberFormat="0" applyBorder="0" applyAlignment="0" applyProtection="0">
      <alignment vertical="center"/>
    </xf>
    <xf numFmtId="0" fontId="53" fillId="52" borderId="0" applyNumberFormat="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0" fontId="74" fillId="0" borderId="0">
      <alignment vertical="center"/>
    </xf>
    <xf numFmtId="0" fontId="28" fillId="0" borderId="0" applyNumberFormat="0" applyFont="0" applyFill="0" applyBorder="0" applyAlignment="0" applyProtection="0">
      <alignment horizontal="left" vertical="center"/>
    </xf>
    <xf numFmtId="0" fontId="103" fillId="25" borderId="0" applyNumberFormat="0" applyBorder="0" applyAlignment="0" applyProtection="0">
      <alignment vertical="center"/>
    </xf>
    <xf numFmtId="0" fontId="25" fillId="26" borderId="0" applyNumberFormat="0" applyBorder="0" applyAlignment="0" applyProtection="0">
      <alignment vertical="center"/>
    </xf>
    <xf numFmtId="0" fontId="53" fillId="50" borderId="0" applyNumberFormat="0" applyBorder="0" applyAlignment="0" applyProtection="0">
      <alignment vertical="center"/>
    </xf>
    <xf numFmtId="0" fontId="54" fillId="33" borderId="0" applyNumberFormat="0" applyBorder="0" applyAlignment="0" applyProtection="0">
      <alignment vertical="center"/>
    </xf>
    <xf numFmtId="0" fontId="54" fillId="46" borderId="0" applyNumberFormat="0" applyBorder="0" applyAlignment="0" applyProtection="0">
      <alignment vertical="center"/>
    </xf>
    <xf numFmtId="0" fontId="53" fillId="13" borderId="0" applyNumberFormat="0" applyBorder="0" applyAlignment="0" applyProtection="0">
      <alignment vertical="center"/>
    </xf>
    <xf numFmtId="0" fontId="70" fillId="26" borderId="0" applyNumberFormat="0" applyBorder="0" applyAlignment="0" applyProtection="0">
      <alignment vertical="center"/>
    </xf>
    <xf numFmtId="0" fontId="54" fillId="10" borderId="0" applyNumberFormat="0" applyBorder="0" applyAlignment="0" applyProtection="0">
      <alignment vertical="center"/>
    </xf>
    <xf numFmtId="9" fontId="28" fillId="0" borderId="0" applyFont="0" applyFill="0" applyBorder="0" applyAlignment="0" applyProtection="0">
      <alignment vertical="center"/>
    </xf>
    <xf numFmtId="0" fontId="74" fillId="0" borderId="0">
      <alignment vertical="center"/>
    </xf>
    <xf numFmtId="0" fontId="80" fillId="0" borderId="31" applyNumberFormat="0" applyFill="0" applyAlignment="0" applyProtection="0">
      <alignment vertical="center"/>
    </xf>
    <xf numFmtId="0" fontId="64" fillId="18" borderId="0" applyNumberFormat="0" applyBorder="0" applyAlignment="0" applyProtection="0">
      <alignment vertical="center"/>
    </xf>
    <xf numFmtId="0" fontId="53" fillId="42" borderId="0" applyNumberFormat="0" applyBorder="0" applyAlignment="0" applyProtection="0">
      <alignment vertical="center"/>
    </xf>
    <xf numFmtId="0" fontId="53" fillId="48" borderId="0" applyNumberFormat="0" applyBorder="0" applyAlignment="0" applyProtection="0">
      <alignment vertical="center"/>
    </xf>
    <xf numFmtId="0" fontId="85" fillId="0" borderId="0">
      <alignment vertical="center"/>
    </xf>
    <xf numFmtId="0" fontId="54" fillId="45" borderId="0" applyNumberFormat="0" applyBorder="0" applyAlignment="0" applyProtection="0">
      <alignment vertical="center"/>
    </xf>
    <xf numFmtId="0" fontId="80" fillId="0" borderId="31" applyNumberFormat="0" applyFill="0" applyAlignment="0" applyProtection="0">
      <alignment vertical="center"/>
    </xf>
    <xf numFmtId="0" fontId="64" fillId="18" borderId="0" applyNumberFormat="0" applyBorder="0" applyAlignment="0" applyProtection="0">
      <alignment vertical="center"/>
    </xf>
    <xf numFmtId="0" fontId="53" fillId="5" borderId="0" applyNumberFormat="0" applyBorder="0" applyAlignment="0" applyProtection="0">
      <alignment vertical="center"/>
    </xf>
    <xf numFmtId="49" fontId="28" fillId="0" borderId="0" applyFont="0" applyFill="0" applyBorder="0" applyAlignment="0" applyProtection="0">
      <alignment vertical="center"/>
    </xf>
    <xf numFmtId="0" fontId="75" fillId="0" borderId="0">
      <alignment vertical="center"/>
    </xf>
    <xf numFmtId="0" fontId="84" fillId="0" borderId="0">
      <alignment vertical="center"/>
    </xf>
    <xf numFmtId="0" fontId="28" fillId="0" borderId="0">
      <alignment vertical="center"/>
    </xf>
    <xf numFmtId="0" fontId="25" fillId="23" borderId="0" applyNumberFormat="0" applyBorder="0" applyAlignment="0" applyProtection="0">
      <alignment vertical="center"/>
    </xf>
    <xf numFmtId="0" fontId="74" fillId="0" borderId="0">
      <alignment vertical="center"/>
    </xf>
    <xf numFmtId="9" fontId="28" fillId="0" borderId="0" applyFont="0" applyFill="0" applyBorder="0" applyAlignment="0" applyProtection="0">
      <alignment vertical="center"/>
    </xf>
    <xf numFmtId="0" fontId="74" fillId="0" borderId="0">
      <alignment vertical="center"/>
    </xf>
    <xf numFmtId="0" fontId="74" fillId="0" borderId="0">
      <alignment vertical="center"/>
    </xf>
    <xf numFmtId="0" fontId="76" fillId="0" borderId="0" applyNumberFormat="0" applyFill="0" applyBorder="0" applyAlignment="0" applyProtection="0">
      <alignment vertical="top"/>
      <protection locked="0"/>
    </xf>
    <xf numFmtId="0" fontId="64" fillId="19" borderId="0" applyNumberFormat="0" applyBorder="0" applyAlignment="0" applyProtection="0">
      <alignment vertical="center"/>
    </xf>
    <xf numFmtId="49" fontId="28" fillId="0" borderId="0" applyFont="0" applyFill="0" applyBorder="0" applyAlignment="0" applyProtection="0">
      <alignment vertical="center"/>
    </xf>
    <xf numFmtId="0" fontId="64" fillId="36" borderId="0" applyNumberFormat="0" applyBorder="0" applyAlignment="0" applyProtection="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96" fillId="0" borderId="37" applyNumberFormat="0" applyFill="0" applyAlignment="0" applyProtection="0">
      <alignment vertical="center"/>
    </xf>
    <xf numFmtId="10" fontId="28" fillId="0" borderId="0" applyFont="0" applyFill="0" applyBorder="0" applyAlignment="0" applyProtection="0">
      <alignment vertical="center"/>
    </xf>
    <xf numFmtId="9" fontId="28" fillId="0" borderId="0" applyFont="0" applyFill="0" applyBorder="0" applyAlignment="0" applyProtection="0">
      <alignment vertical="center"/>
    </xf>
    <xf numFmtId="0" fontId="74" fillId="0" borderId="0">
      <alignment vertical="center"/>
    </xf>
    <xf numFmtId="0" fontId="76" fillId="0" borderId="0" applyNumberFormat="0" applyFill="0" applyBorder="0" applyAlignment="0" applyProtection="0">
      <alignment vertical="top"/>
      <protection locked="0"/>
    </xf>
    <xf numFmtId="0" fontId="64" fillId="19" borderId="0" applyNumberFormat="0" applyBorder="0" applyAlignment="0" applyProtection="0">
      <alignment vertical="center"/>
    </xf>
    <xf numFmtId="0" fontId="74" fillId="0" borderId="0">
      <alignment vertical="center"/>
    </xf>
    <xf numFmtId="0" fontId="74" fillId="0" borderId="0">
      <alignment vertical="center"/>
    </xf>
    <xf numFmtId="0" fontId="64" fillId="20" borderId="0" applyNumberFormat="0" applyBorder="0" applyAlignment="0" applyProtection="0">
      <alignment vertical="center"/>
    </xf>
    <xf numFmtId="0" fontId="83" fillId="0" borderId="0">
      <alignment vertical="center"/>
    </xf>
    <xf numFmtId="0" fontId="84" fillId="0" borderId="0">
      <alignment vertical="center"/>
    </xf>
    <xf numFmtId="0" fontId="75" fillId="25" borderId="0" applyNumberFormat="0" applyBorder="0" applyAlignment="0" applyProtection="0">
      <alignment vertical="center"/>
    </xf>
    <xf numFmtId="0" fontId="75" fillId="25" borderId="0" applyNumberFormat="0" applyBorder="0" applyAlignment="0" applyProtection="0">
      <alignment vertical="center"/>
    </xf>
    <xf numFmtId="0" fontId="70" fillId="60" borderId="0" applyNumberFormat="0" applyBorder="0" applyAlignment="0" applyProtection="0">
      <alignment vertical="center"/>
    </xf>
    <xf numFmtId="0" fontId="75" fillId="22" borderId="0" applyNumberFormat="0" applyBorder="0" applyAlignment="0" applyProtection="0">
      <alignment vertical="center"/>
    </xf>
    <xf numFmtId="0" fontId="25" fillId="22" borderId="0" applyNumberFormat="0" applyBorder="0" applyAlignment="0" applyProtection="0">
      <alignment vertical="center"/>
    </xf>
    <xf numFmtId="0" fontId="75" fillId="15" borderId="0" applyNumberFormat="0" applyBorder="0" applyAlignment="0" applyProtection="0">
      <alignment vertical="center"/>
    </xf>
    <xf numFmtId="0" fontId="75" fillId="15" borderId="0" applyNumberFormat="0" applyBorder="0" applyAlignment="0" applyProtection="0">
      <alignment vertical="center"/>
    </xf>
    <xf numFmtId="0" fontId="70" fillId="27" borderId="0" applyNumberFormat="0" applyBorder="0" applyAlignment="0" applyProtection="0">
      <alignment vertical="center"/>
    </xf>
    <xf numFmtId="0" fontId="75" fillId="15" borderId="0" applyNumberFormat="0" applyBorder="0" applyAlignment="0" applyProtection="0">
      <alignment vertical="center"/>
    </xf>
    <xf numFmtId="0" fontId="28" fillId="0" borderId="0">
      <alignment vertical="center"/>
    </xf>
    <xf numFmtId="0" fontId="75" fillId="23" borderId="0" applyNumberFormat="0" applyBorder="0" applyAlignment="0" applyProtection="0">
      <alignment vertical="center"/>
    </xf>
    <xf numFmtId="0" fontId="75" fillId="23" borderId="0" applyNumberFormat="0" applyBorder="0" applyAlignment="0" applyProtection="0">
      <alignment vertical="center"/>
    </xf>
    <xf numFmtId="190" fontId="28" fillId="0" borderId="0" applyFont="0" applyFill="0" applyBorder="0" applyAlignment="0" applyProtection="0">
      <alignment vertical="center"/>
    </xf>
    <xf numFmtId="0" fontId="28" fillId="0" borderId="0">
      <alignment vertical="center"/>
    </xf>
    <xf numFmtId="0" fontId="75" fillId="17" borderId="0" applyNumberFormat="0" applyBorder="0" applyAlignment="0" applyProtection="0">
      <alignment vertical="center"/>
    </xf>
    <xf numFmtId="0" fontId="28" fillId="0" borderId="0">
      <alignment vertical="center"/>
    </xf>
    <xf numFmtId="0" fontId="75" fillId="17" borderId="0" applyNumberFormat="0" applyBorder="0" applyAlignment="0" applyProtection="0">
      <alignment vertical="center"/>
    </xf>
    <xf numFmtId="0" fontId="64" fillId="27" borderId="0" applyNumberFormat="0" applyBorder="0" applyAlignment="0" applyProtection="0">
      <alignment vertical="center"/>
    </xf>
    <xf numFmtId="0" fontId="28" fillId="0" borderId="0">
      <alignment vertical="center"/>
    </xf>
    <xf numFmtId="0" fontId="75" fillId="38" borderId="0" applyNumberFormat="0" applyBorder="0" applyAlignment="0" applyProtection="0">
      <alignment vertical="center"/>
    </xf>
    <xf numFmtId="0" fontId="75" fillId="3" borderId="0" applyNumberFormat="0" applyBorder="0" applyAlignment="0" applyProtection="0">
      <alignment vertical="center"/>
    </xf>
    <xf numFmtId="0" fontId="75" fillId="3" borderId="0" applyNumberFormat="0" applyBorder="0" applyAlignment="0" applyProtection="0">
      <alignment vertical="center"/>
    </xf>
    <xf numFmtId="0" fontId="75" fillId="17" borderId="0" applyNumberFormat="0" applyBorder="0" applyAlignment="0" applyProtection="0">
      <alignment vertical="center"/>
    </xf>
    <xf numFmtId="0" fontId="75" fillId="17" borderId="0" applyNumberFormat="0" applyBorder="0" applyAlignment="0" applyProtection="0">
      <alignment vertical="center"/>
    </xf>
    <xf numFmtId="0" fontId="75" fillId="17" borderId="0" applyNumberFormat="0" applyBorder="0" applyAlignment="0" applyProtection="0">
      <alignment vertical="center"/>
    </xf>
    <xf numFmtId="0" fontId="25" fillId="23" borderId="0" applyNumberFormat="0" applyBorder="0" applyAlignment="0" applyProtection="0">
      <alignment vertical="center"/>
    </xf>
    <xf numFmtId="0" fontId="75" fillId="27" borderId="0" applyNumberFormat="0" applyBorder="0" applyAlignment="0" applyProtection="0">
      <alignment vertical="center"/>
    </xf>
    <xf numFmtId="0" fontId="75" fillId="29" borderId="0" applyNumberFormat="0" applyBorder="0" applyAlignment="0" applyProtection="0">
      <alignment vertical="center"/>
    </xf>
    <xf numFmtId="0" fontId="75" fillId="29" borderId="0" applyNumberFormat="0" applyBorder="0" applyAlignment="0" applyProtection="0">
      <alignment vertical="center"/>
    </xf>
    <xf numFmtId="0" fontId="64" fillId="19" borderId="0" applyNumberFormat="0" applyBorder="0" applyAlignment="0" applyProtection="0">
      <alignment vertical="center"/>
    </xf>
    <xf numFmtId="0" fontId="71" fillId="0" borderId="1">
      <alignment horizontal="left" vertical="center"/>
    </xf>
    <xf numFmtId="0" fontId="75" fillId="36" borderId="0" applyNumberFormat="0" applyBorder="0" applyAlignment="0" applyProtection="0">
      <alignment vertical="center"/>
    </xf>
    <xf numFmtId="0" fontId="75" fillId="15" borderId="0" applyNumberFormat="0" applyBorder="0" applyAlignment="0" applyProtection="0">
      <alignment vertical="center"/>
    </xf>
    <xf numFmtId="0" fontId="75" fillId="15" borderId="0" applyNumberFormat="0" applyBorder="0" applyAlignment="0" applyProtection="0">
      <alignment vertical="center"/>
    </xf>
    <xf numFmtId="0" fontId="75" fillId="39" borderId="0" applyNumberFormat="0" applyBorder="0" applyAlignment="0" applyProtection="0">
      <alignment vertical="center"/>
    </xf>
    <xf numFmtId="0" fontId="75" fillId="27" borderId="0" applyNumberFormat="0" applyBorder="0" applyAlignment="0" applyProtection="0">
      <alignment vertical="center"/>
    </xf>
    <xf numFmtId="0" fontId="75" fillId="27" borderId="0" applyNumberFormat="0" applyBorder="0" applyAlignment="0" applyProtection="0">
      <alignment vertical="center"/>
    </xf>
    <xf numFmtId="0" fontId="75" fillId="28" borderId="0" applyNumberFormat="0" applyBorder="0" applyAlignment="0" applyProtection="0">
      <alignment vertical="center"/>
    </xf>
    <xf numFmtId="0" fontId="75" fillId="36" borderId="0" applyNumberFormat="0" applyBorder="0" applyAlignment="0" applyProtection="0">
      <alignment vertical="center"/>
    </xf>
    <xf numFmtId="0" fontId="25" fillId="23" borderId="0" applyNumberFormat="0" applyBorder="0" applyAlignment="0" applyProtection="0">
      <alignment vertical="center"/>
    </xf>
    <xf numFmtId="0" fontId="75" fillId="38" borderId="0" applyNumberFormat="0" applyBorder="0" applyAlignment="0" applyProtection="0">
      <alignment vertical="center"/>
    </xf>
    <xf numFmtId="0" fontId="63" fillId="25" borderId="0" applyNumberFormat="0" applyBorder="0" applyAlignment="0" applyProtection="0">
      <alignment vertical="center"/>
    </xf>
    <xf numFmtId="0" fontId="75" fillId="26" borderId="0" applyNumberFormat="0" applyBorder="0" applyAlignment="0" applyProtection="0">
      <alignment vertical="center"/>
    </xf>
    <xf numFmtId="0" fontId="70" fillId="40" borderId="0" applyNumberFormat="0" applyBorder="0" applyAlignment="0" applyProtection="0">
      <alignment vertical="center"/>
    </xf>
    <xf numFmtId="0" fontId="75" fillId="26" borderId="0" applyNumberFormat="0" applyBorder="0" applyAlignment="0" applyProtection="0">
      <alignment vertical="center"/>
    </xf>
    <xf numFmtId="0" fontId="63" fillId="25" borderId="0" applyNumberFormat="0" applyBorder="0" applyAlignment="0" applyProtection="0">
      <alignment vertical="center"/>
    </xf>
    <xf numFmtId="0" fontId="75" fillId="36" borderId="0" applyNumberFormat="0" applyBorder="0" applyAlignment="0" applyProtection="0">
      <alignment vertical="center"/>
    </xf>
    <xf numFmtId="0" fontId="96" fillId="0" borderId="37" applyNumberFormat="0" applyFill="0" applyAlignment="0" applyProtection="0">
      <alignment vertical="center"/>
    </xf>
    <xf numFmtId="0" fontId="105" fillId="29" borderId="0" applyNumberFormat="0" applyBorder="0" applyAlignment="0" applyProtection="0">
      <alignment vertical="center"/>
    </xf>
    <xf numFmtId="9" fontId="28" fillId="0" borderId="0" applyFont="0" applyFill="0" applyBorder="0" applyAlignment="0" applyProtection="0">
      <alignment vertical="center"/>
    </xf>
    <xf numFmtId="0" fontId="63" fillId="25" borderId="0" applyNumberFormat="0" applyBorder="0" applyAlignment="0" applyProtection="0">
      <alignment vertical="center"/>
    </xf>
    <xf numFmtId="0" fontId="75" fillId="17" borderId="0" applyNumberFormat="0" applyBorder="0" applyAlignment="0" applyProtection="0">
      <alignment vertical="center"/>
    </xf>
    <xf numFmtId="0" fontId="105" fillId="29" borderId="0" applyNumberFormat="0" applyBorder="0" applyAlignment="0" applyProtection="0">
      <alignment vertical="center"/>
    </xf>
    <xf numFmtId="9" fontId="28" fillId="0" borderId="0" applyFont="0" applyFill="0" applyBorder="0" applyAlignment="0" applyProtection="0">
      <alignment vertical="center"/>
    </xf>
    <xf numFmtId="0" fontId="64" fillId="30" borderId="0" applyNumberFormat="0" applyBorder="0" applyAlignment="0" applyProtection="0">
      <alignment vertical="center"/>
    </xf>
    <xf numFmtId="0" fontId="75" fillId="17" borderId="0" applyNumberFormat="0" applyBorder="0" applyAlignment="0" applyProtection="0">
      <alignment vertical="center"/>
    </xf>
    <xf numFmtId="0" fontId="63" fillId="25" borderId="0" applyNumberFormat="0" applyBorder="0" applyAlignment="0" applyProtection="0">
      <alignment vertical="center"/>
    </xf>
    <xf numFmtId="0" fontId="75" fillId="21" borderId="0" applyNumberFormat="0" applyBorder="0" applyAlignment="0" applyProtection="0">
      <alignment vertical="center"/>
    </xf>
    <xf numFmtId="0" fontId="107" fillId="26" borderId="40" applyNumberFormat="0" applyAlignment="0" applyProtection="0">
      <alignment vertical="center"/>
    </xf>
    <xf numFmtId="0" fontId="64" fillId="18" borderId="0" applyNumberFormat="0" applyBorder="0" applyAlignment="0" applyProtection="0">
      <alignment vertical="center"/>
    </xf>
    <xf numFmtId="0" fontId="70" fillId="29" borderId="0" applyNumberFormat="0" applyBorder="0" applyAlignment="0" applyProtection="0">
      <alignment vertical="center"/>
    </xf>
    <xf numFmtId="0" fontId="70" fillId="29" borderId="0" applyNumberFormat="0" applyBorder="0" applyAlignment="0" applyProtection="0">
      <alignment vertical="center"/>
    </xf>
    <xf numFmtId="0" fontId="63" fillId="25" borderId="0" applyNumberFormat="0" applyBorder="0" applyAlignment="0" applyProtection="0">
      <alignment vertical="center"/>
    </xf>
    <xf numFmtId="0" fontId="72" fillId="0" borderId="39" applyNumberFormat="0" applyFill="0" applyAlignment="0" applyProtection="0">
      <alignment vertical="center"/>
    </xf>
    <xf numFmtId="0" fontId="70" fillId="29" borderId="0" applyNumberFormat="0" applyBorder="0" applyAlignment="0" applyProtection="0">
      <alignment vertical="center"/>
    </xf>
    <xf numFmtId="9" fontId="28" fillId="0" borderId="0" applyFont="0" applyFill="0" applyBorder="0" applyAlignment="0" applyProtection="0">
      <alignment vertical="center"/>
    </xf>
    <xf numFmtId="0" fontId="70" fillId="29" borderId="0" applyNumberFormat="0" applyBorder="0" applyAlignment="0" applyProtection="0">
      <alignment vertical="center"/>
    </xf>
    <xf numFmtId="0" fontId="70" fillId="37" borderId="0" applyNumberFormat="0" applyBorder="0" applyAlignment="0" applyProtection="0">
      <alignment vertical="center"/>
    </xf>
    <xf numFmtId="0" fontId="70" fillId="37" borderId="0" applyNumberFormat="0" applyBorder="0" applyAlignment="0" applyProtection="0">
      <alignment vertical="center"/>
    </xf>
    <xf numFmtId="0" fontId="107" fillId="26" borderId="40" applyNumberFormat="0" applyAlignment="0" applyProtection="0">
      <alignment vertical="center"/>
    </xf>
    <xf numFmtId="0" fontId="28" fillId="0" borderId="0">
      <alignment vertical="center"/>
    </xf>
    <xf numFmtId="0" fontId="64" fillId="18" borderId="0" applyNumberFormat="0" applyBorder="0" applyAlignment="0" applyProtection="0">
      <alignment vertical="center"/>
    </xf>
    <xf numFmtId="0" fontId="70" fillId="15" borderId="0" applyNumberFormat="0" applyBorder="0" applyAlignment="0" applyProtection="0">
      <alignment vertical="center"/>
    </xf>
    <xf numFmtId="0" fontId="64" fillId="27" borderId="0" applyNumberFormat="0" applyBorder="0" applyAlignment="0" applyProtection="0">
      <alignment vertical="center"/>
    </xf>
    <xf numFmtId="0" fontId="70" fillId="15" borderId="0" applyNumberFormat="0" applyBorder="0" applyAlignment="0" applyProtection="0">
      <alignment vertical="center"/>
    </xf>
    <xf numFmtId="0" fontId="75" fillId="23" borderId="42" applyNumberFormat="0" applyFont="0" applyAlignment="0" applyProtection="0">
      <alignment vertical="center"/>
    </xf>
    <xf numFmtId="0" fontId="70" fillId="39" borderId="0" applyNumberFormat="0" applyBorder="0" applyAlignment="0" applyProtection="0">
      <alignment vertical="center"/>
    </xf>
    <xf numFmtId="0" fontId="64" fillId="18" borderId="0" applyNumberFormat="0" applyBorder="0" applyAlignment="0" applyProtection="0">
      <alignment vertical="center"/>
    </xf>
    <xf numFmtId="0" fontId="70" fillId="27" borderId="0" applyNumberFormat="0" applyBorder="0" applyAlignment="0" applyProtection="0">
      <alignment vertical="center"/>
    </xf>
    <xf numFmtId="0" fontId="70" fillId="27" borderId="0" applyNumberFormat="0" applyBorder="0" applyAlignment="0" applyProtection="0">
      <alignment vertical="center"/>
    </xf>
    <xf numFmtId="0" fontId="70" fillId="27" borderId="0" applyNumberFormat="0" applyBorder="0" applyAlignment="0" applyProtection="0">
      <alignment vertical="center"/>
    </xf>
    <xf numFmtId="0" fontId="25" fillId="22" borderId="0" applyNumberFormat="0" applyBorder="0" applyAlignment="0" applyProtection="0">
      <alignment vertical="center"/>
    </xf>
    <xf numFmtId="0" fontId="70" fillId="28" borderId="0" applyNumberFormat="0" applyBorder="0" applyAlignment="0" applyProtection="0">
      <alignment vertical="center"/>
    </xf>
    <xf numFmtId="0" fontId="25" fillId="22" borderId="0" applyNumberFormat="0" applyBorder="0" applyAlignment="0" applyProtection="0">
      <alignment vertical="center"/>
    </xf>
    <xf numFmtId="0" fontId="70" fillId="28" borderId="0" applyNumberFormat="0" applyBorder="0" applyAlignment="0" applyProtection="0">
      <alignment vertical="center"/>
    </xf>
    <xf numFmtId="0" fontId="64" fillId="18" borderId="0" applyNumberFormat="0" applyBorder="0" applyAlignment="0" applyProtection="0">
      <alignment vertical="center"/>
    </xf>
    <xf numFmtId="0" fontId="70" fillId="35" borderId="0" applyNumberFormat="0" applyBorder="0" applyAlignment="0" applyProtection="0">
      <alignment vertical="center"/>
    </xf>
    <xf numFmtId="0" fontId="70" fillId="35" borderId="0" applyNumberFormat="0" applyBorder="0" applyAlignment="0" applyProtection="0">
      <alignment vertical="center"/>
    </xf>
    <xf numFmtId="0" fontId="83" fillId="0" borderId="0" applyProtection="0">
      <alignment vertical="center"/>
    </xf>
    <xf numFmtId="0" fontId="28" fillId="0" borderId="0">
      <alignment vertical="center"/>
    </xf>
    <xf numFmtId="0" fontId="70" fillId="40" borderId="0" applyNumberFormat="0" applyBorder="0" applyAlignment="0" applyProtection="0">
      <alignment vertical="center"/>
    </xf>
    <xf numFmtId="0" fontId="80" fillId="0" borderId="31" applyNumberFormat="0" applyFill="0" applyAlignment="0" applyProtection="0">
      <alignment vertical="center"/>
    </xf>
    <xf numFmtId="0" fontId="70" fillId="26" borderId="0" applyNumberFormat="0" applyBorder="0" applyAlignment="0" applyProtection="0">
      <alignment vertical="center"/>
    </xf>
    <xf numFmtId="0" fontId="70" fillId="26" borderId="0" applyNumberFormat="0" applyBorder="0" applyAlignment="0" applyProtection="0">
      <alignment vertical="center"/>
    </xf>
    <xf numFmtId="9" fontId="28" fillId="0" borderId="0" applyFont="0" applyFill="0" applyBorder="0" applyAlignment="0" applyProtection="0">
      <alignment vertical="center"/>
    </xf>
    <xf numFmtId="0" fontId="70" fillId="26" borderId="0" applyNumberFormat="0" applyBorder="0" applyAlignment="0" applyProtection="0">
      <alignment vertical="center"/>
    </xf>
    <xf numFmtId="0" fontId="70" fillId="20" borderId="0" applyNumberFormat="0" applyBorder="0" applyAlignment="0" applyProtection="0">
      <alignment vertical="center"/>
    </xf>
    <xf numFmtId="0" fontId="28" fillId="0" borderId="0" applyNumberFormat="0" applyFill="0" applyBorder="0" applyAlignment="0" applyProtection="0">
      <alignmen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19" borderId="0" applyNumberFormat="0" applyBorder="0" applyAlignment="0" applyProtection="0">
      <alignment vertical="center"/>
    </xf>
    <xf numFmtId="0" fontId="81" fillId="0" borderId="19">
      <alignment horizontal="left" vertical="center"/>
    </xf>
    <xf numFmtId="0" fontId="70" fillId="20" borderId="0" applyNumberFormat="0" applyBorder="0" applyAlignment="0" applyProtection="0">
      <alignment vertical="center"/>
    </xf>
    <xf numFmtId="0" fontId="81" fillId="0" borderId="19">
      <alignment horizontal="lef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18" borderId="0" applyNumberFormat="0" applyBorder="0" applyAlignment="0" applyProtection="0">
      <alignment vertical="center"/>
    </xf>
    <xf numFmtId="0" fontId="85" fillId="0" borderId="0">
      <alignment vertical="center"/>
      <protection locked="0"/>
    </xf>
    <xf numFmtId="0" fontId="64" fillId="19" borderId="0" applyNumberFormat="0" applyBorder="0" applyAlignment="0" applyProtection="0">
      <alignment vertical="center"/>
    </xf>
    <xf numFmtId="0" fontId="70" fillId="60" borderId="0" applyNumberFormat="0" applyBorder="0" applyAlignment="0" applyProtection="0">
      <alignment vertical="center"/>
    </xf>
    <xf numFmtId="0" fontId="25" fillId="22" borderId="0" applyNumberFormat="0" applyBorder="0" applyAlignment="0" applyProtection="0">
      <alignment vertical="center"/>
    </xf>
    <xf numFmtId="0" fontId="25" fillId="17"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109" fillId="0" borderId="0" applyNumberFormat="0" applyFill="0" applyBorder="0" applyAlignment="0" applyProtection="0">
      <alignment vertical="center"/>
    </xf>
    <xf numFmtId="0" fontId="64" fillId="18"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67" fillId="0" borderId="28">
      <alignment horizontal="center" vertical="center"/>
    </xf>
    <xf numFmtId="0" fontId="25" fillId="22" borderId="0" applyNumberFormat="0" applyBorder="0" applyAlignment="0" applyProtection="0">
      <alignment vertical="center"/>
    </xf>
    <xf numFmtId="0" fontId="64" fillId="36" borderId="0" applyNumberFormat="0" applyBorder="0" applyAlignment="0" applyProtection="0">
      <alignment vertical="center"/>
    </xf>
    <xf numFmtId="0" fontId="80" fillId="0" borderId="31" applyNumberFormat="0" applyFill="0" applyAlignment="0" applyProtection="0">
      <alignment vertical="center"/>
    </xf>
    <xf numFmtId="0" fontId="64" fillId="36" borderId="0" applyNumberFormat="0" applyBorder="0" applyAlignment="0" applyProtection="0">
      <alignment vertical="center"/>
    </xf>
    <xf numFmtId="0" fontId="80" fillId="0" borderId="31" applyNumberFormat="0" applyFill="0" applyAlignment="0" applyProtection="0">
      <alignment vertical="center"/>
    </xf>
    <xf numFmtId="0" fontId="64" fillId="36" borderId="0" applyNumberFormat="0" applyBorder="0" applyAlignment="0" applyProtection="0">
      <alignment vertical="center"/>
    </xf>
    <xf numFmtId="0" fontId="64" fillId="19" borderId="0" applyNumberFormat="0" applyBorder="0" applyAlignment="0" applyProtection="0">
      <alignment vertical="center"/>
    </xf>
    <xf numFmtId="15" fontId="98" fillId="0" borderId="0">
      <alignment vertical="center"/>
    </xf>
    <xf numFmtId="0" fontId="64" fillId="19" borderId="0" applyNumberFormat="0" applyBorder="0" applyAlignment="0" applyProtection="0">
      <alignment vertical="center"/>
    </xf>
    <xf numFmtId="190" fontId="28" fillId="0" borderId="0" applyFont="0" applyFill="0" applyBorder="0" applyAlignment="0" applyProtection="0">
      <alignment vertical="center"/>
    </xf>
    <xf numFmtId="0" fontId="64" fillId="19" borderId="0" applyNumberFormat="0" applyBorder="0" applyAlignment="0" applyProtection="0">
      <alignment vertical="center"/>
    </xf>
    <xf numFmtId="0" fontId="64" fillId="19" borderId="0" applyNumberFormat="0" applyBorder="0" applyAlignment="0" applyProtection="0">
      <alignment vertical="center"/>
    </xf>
    <xf numFmtId="0" fontId="64" fillId="19" borderId="0" applyNumberFormat="0" applyBorder="0" applyAlignment="0" applyProtection="0">
      <alignment vertical="center"/>
    </xf>
    <xf numFmtId="0" fontId="97" fillId="54" borderId="38">
      <alignment vertical="center"/>
      <protection locked="0"/>
    </xf>
    <xf numFmtId="0" fontId="28" fillId="0" borderId="0">
      <alignment vertical="center"/>
    </xf>
    <xf numFmtId="0" fontId="64" fillId="19" borderId="0" applyNumberFormat="0" applyBorder="0" applyAlignment="0" applyProtection="0">
      <alignment vertical="center"/>
    </xf>
    <xf numFmtId="0" fontId="28" fillId="0" borderId="0">
      <alignment vertical="center"/>
    </xf>
    <xf numFmtId="0" fontId="64" fillId="19" borderId="0" applyNumberFormat="0" applyBorder="0" applyAlignment="0" applyProtection="0">
      <alignment vertical="center"/>
    </xf>
    <xf numFmtId="0" fontId="28" fillId="0" borderId="0">
      <alignment vertical="center"/>
    </xf>
    <xf numFmtId="0" fontId="59" fillId="38" borderId="0" applyNumberFormat="0" applyBorder="0" applyAlignment="0" applyProtection="0">
      <alignment vertical="center"/>
    </xf>
    <xf numFmtId="0" fontId="64" fillId="19" borderId="0" applyNumberFormat="0" applyBorder="0" applyAlignment="0" applyProtection="0">
      <alignment vertical="center"/>
    </xf>
    <xf numFmtId="0" fontId="59" fillId="38" borderId="0" applyNumberFormat="0" applyBorder="0" applyAlignment="0" applyProtection="0">
      <alignment vertical="center"/>
    </xf>
    <xf numFmtId="0" fontId="64" fillId="19" borderId="0" applyNumberFormat="0" applyBorder="0" applyAlignment="0" applyProtection="0">
      <alignment vertical="center"/>
    </xf>
    <xf numFmtId="0" fontId="70" fillId="19" borderId="0" applyNumberFormat="0" applyBorder="0" applyAlignment="0" applyProtection="0">
      <alignment vertical="center"/>
    </xf>
    <xf numFmtId="0" fontId="81" fillId="0" borderId="32" applyNumberFormat="0" applyAlignment="0" applyProtection="0">
      <alignment horizontal="left" vertical="center"/>
    </xf>
    <xf numFmtId="0" fontId="64" fillId="30" borderId="0" applyNumberFormat="0" applyBorder="0" applyAlignment="0" applyProtection="0">
      <alignment vertical="center"/>
    </xf>
    <xf numFmtId="0" fontId="111" fillId="27" borderId="41" applyNumberFormat="0" applyAlignment="0" applyProtection="0">
      <alignment vertical="center"/>
    </xf>
    <xf numFmtId="0" fontId="25" fillId="26" borderId="0" applyNumberFormat="0" applyBorder="0" applyAlignment="0" applyProtection="0">
      <alignment vertical="center"/>
    </xf>
    <xf numFmtId="0" fontId="64" fillId="16" borderId="0" applyNumberFormat="0" applyBorder="0" applyAlignment="0" applyProtection="0">
      <alignment vertical="center"/>
    </xf>
    <xf numFmtId="0" fontId="25" fillId="22"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30" borderId="0" applyNumberFormat="0" applyBorder="0" applyAlignment="0" applyProtection="0">
      <alignment vertical="center"/>
    </xf>
    <xf numFmtId="0" fontId="97" fillId="54" borderId="38">
      <alignment vertical="center"/>
      <protection locked="0"/>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9" fontId="28" fillId="0" borderId="0" applyFont="0" applyFill="0" applyBorder="0" applyAlignment="0" applyProtection="0">
      <alignment vertical="center"/>
    </xf>
    <xf numFmtId="0" fontId="64" fillId="30" borderId="0" applyNumberFormat="0" applyBorder="0" applyAlignment="0" applyProtection="0">
      <alignment vertical="center"/>
    </xf>
    <xf numFmtId="0" fontId="7" fillId="0" borderId="0">
      <alignment vertical="center"/>
    </xf>
    <xf numFmtId="9" fontId="28" fillId="0" borderId="0" applyFont="0" applyFill="0" applyBorder="0" applyAlignment="0" applyProtection="0">
      <alignment vertical="center"/>
    </xf>
    <xf numFmtId="15" fontId="98" fillId="0" borderId="0">
      <alignment vertical="center"/>
    </xf>
    <xf numFmtId="0" fontId="28" fillId="0" borderId="0">
      <alignment vertical="center"/>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0" fontId="64" fillId="30" borderId="0" applyNumberFormat="0" applyBorder="0" applyAlignment="0" applyProtection="0">
      <alignment vertical="center"/>
    </xf>
    <xf numFmtId="0" fontId="64" fillId="16" borderId="0" applyNumberFormat="0" applyBorder="0" applyAlignment="0" applyProtection="0">
      <alignment vertical="center"/>
    </xf>
    <xf numFmtId="0" fontId="28" fillId="0" borderId="0" applyFont="0" applyFill="0" applyBorder="0" applyAlignment="0" applyProtection="0">
      <alignment vertical="center"/>
    </xf>
    <xf numFmtId="0" fontId="64" fillId="20" borderId="0" applyNumberFormat="0" applyBorder="0" applyAlignment="0" applyProtection="0">
      <alignment vertical="center"/>
    </xf>
    <xf numFmtId="0" fontId="25" fillId="23" borderId="0" applyNumberFormat="0" applyBorder="0" applyAlignment="0" applyProtection="0">
      <alignment vertical="center"/>
    </xf>
    <xf numFmtId="0" fontId="80" fillId="0" borderId="31" applyNumberFormat="0" applyFill="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64" fillId="20" borderId="0" applyNumberFormat="0" applyBorder="0" applyAlignment="0" applyProtection="0">
      <alignment vertical="center"/>
    </xf>
    <xf numFmtId="0" fontId="25" fillId="23" borderId="0" applyNumberFormat="0" applyBorder="0" applyAlignment="0" applyProtection="0">
      <alignment vertical="center"/>
    </xf>
    <xf numFmtId="0" fontId="80" fillId="0" borderId="31" applyNumberFormat="0" applyFill="0" applyAlignment="0" applyProtection="0">
      <alignment vertical="center"/>
    </xf>
    <xf numFmtId="0" fontId="61" fillId="0" borderId="25" applyNumberFormat="0" applyFill="0" applyAlignment="0" applyProtection="0">
      <alignment vertical="center"/>
    </xf>
    <xf numFmtId="0" fontId="64" fillId="20" borderId="0" applyNumberFormat="0" applyBorder="0" applyAlignment="0" applyProtection="0">
      <alignment vertical="center"/>
    </xf>
    <xf numFmtId="0" fontId="25" fillId="23" borderId="0" applyNumberFormat="0" applyBorder="0" applyAlignment="0" applyProtection="0">
      <alignment vertical="center"/>
    </xf>
    <xf numFmtId="0" fontId="80" fillId="0" borderId="31" applyNumberFormat="0" applyFill="0" applyAlignment="0" applyProtection="0">
      <alignment vertical="center"/>
    </xf>
    <xf numFmtId="0" fontId="25" fillId="23" borderId="0" applyNumberFormat="0" applyBorder="0" applyAlignment="0" applyProtection="0">
      <alignment vertical="center"/>
    </xf>
    <xf numFmtId="178" fontId="28" fillId="0" borderId="0" applyFont="0" applyFill="0" applyBorder="0" applyAlignment="0" applyProtection="0">
      <alignment vertical="center"/>
    </xf>
    <xf numFmtId="0" fontId="64" fillId="19"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25" fillId="25" borderId="0" applyNumberFormat="0" applyBorder="0" applyAlignment="0" applyProtection="0">
      <alignment vertical="center"/>
    </xf>
    <xf numFmtId="0" fontId="64" fillId="26" borderId="0" applyNumberFormat="0" applyBorder="0" applyAlignment="0" applyProtection="0">
      <alignment vertical="center"/>
    </xf>
    <xf numFmtId="180" fontId="28" fillId="0" borderId="0" applyFont="0" applyFill="0" applyBorder="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25" fillId="25" borderId="0" applyNumberFormat="0" applyBorder="0" applyAlignment="0" applyProtection="0">
      <alignment vertical="center"/>
    </xf>
    <xf numFmtId="0" fontId="64" fillId="19" borderId="0" applyNumberFormat="0" applyBorder="0" applyAlignment="0" applyProtection="0">
      <alignment vertical="center"/>
    </xf>
    <xf numFmtId="0" fontId="64" fillId="26" borderId="0" applyNumberFormat="0" applyBorder="0" applyAlignment="0" applyProtection="0">
      <alignment vertical="center"/>
    </xf>
    <xf numFmtId="0" fontId="63" fillId="17" borderId="0" applyNumberFormat="0" applyBorder="0" applyAlignment="0" applyProtection="0">
      <alignment vertical="center"/>
    </xf>
    <xf numFmtId="0" fontId="64" fillId="26" borderId="0" applyNumberFormat="0" applyBorder="0" applyAlignment="0" applyProtection="0">
      <alignment vertical="center"/>
    </xf>
    <xf numFmtId="0" fontId="83" fillId="0" borderId="13" applyNumberFormat="0" applyFill="0" applyProtection="0">
      <alignment horizontal="right" vertical="center"/>
    </xf>
    <xf numFmtId="0" fontId="64" fillId="26" borderId="0" applyNumberFormat="0" applyBorder="0" applyAlignment="0" applyProtection="0">
      <alignment vertical="center"/>
    </xf>
    <xf numFmtId="0" fontId="64" fillId="26" borderId="0" applyNumberFormat="0" applyBorder="0" applyAlignment="0" applyProtection="0">
      <alignment vertical="center"/>
    </xf>
    <xf numFmtId="0" fontId="64" fillId="16" borderId="0" applyNumberFormat="0" applyBorder="0" applyAlignment="0" applyProtection="0">
      <alignment vertical="center"/>
    </xf>
    <xf numFmtId="185" fontId="65" fillId="0" borderId="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187" fontId="28" fillId="0" borderId="0" applyFont="0" applyFill="0" applyBorder="0" applyAlignment="0" applyProtection="0">
      <alignment vertical="center"/>
    </xf>
    <xf numFmtId="0" fontId="28" fillId="0" borderId="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9" fontId="28" fillId="0" borderId="0" applyFont="0" applyFill="0" applyBorder="0" applyAlignment="0" applyProtection="0">
      <alignment vertical="center"/>
    </xf>
    <xf numFmtId="0" fontId="64" fillId="16" borderId="0" applyNumberFormat="0" applyBorder="0" applyAlignment="0" applyProtection="0">
      <alignment vertical="center"/>
    </xf>
    <xf numFmtId="0" fontId="64" fillId="19" borderId="0" applyNumberFormat="0" applyBorder="0" applyAlignment="0" applyProtection="0">
      <alignment vertical="center"/>
    </xf>
    <xf numFmtId="9" fontId="28" fillId="0" borderId="0" applyFont="0" applyFill="0" applyBorder="0" applyAlignment="0" applyProtection="0">
      <alignment vertical="center"/>
    </xf>
    <xf numFmtId="0" fontId="25" fillId="22" borderId="0" applyNumberFormat="0" applyBorder="0" applyAlignment="0" applyProtection="0">
      <alignment vertical="center"/>
    </xf>
    <xf numFmtId="9" fontId="28" fillId="0" borderId="0" applyFont="0" applyFill="0" applyBorder="0" applyAlignment="0" applyProtection="0">
      <alignment vertical="center"/>
    </xf>
    <xf numFmtId="0" fontId="25" fillId="22" borderId="0" applyNumberFormat="0" applyBorder="0" applyAlignment="0" applyProtection="0">
      <alignment vertical="center"/>
    </xf>
    <xf numFmtId="9" fontId="28" fillId="0" borderId="0" applyFont="0" applyFill="0" applyBorder="0" applyAlignment="0" applyProtection="0">
      <alignment vertical="center"/>
    </xf>
    <xf numFmtId="0" fontId="25" fillId="22" borderId="0" applyNumberFormat="0" applyBorder="0" applyAlignment="0" applyProtection="0">
      <alignment vertical="center"/>
    </xf>
    <xf numFmtId="0" fontId="113" fillId="62" borderId="0" applyNumberFormat="0" applyBorder="0" applyAlignment="0" applyProtection="0">
      <alignment vertical="center"/>
    </xf>
    <xf numFmtId="9" fontId="28" fillId="0" borderId="0" applyFont="0" applyFill="0" applyBorder="0" applyAlignment="0" applyProtection="0">
      <alignment vertical="center"/>
    </xf>
    <xf numFmtId="0" fontId="25" fillId="22" borderId="0" applyNumberFormat="0" applyBorder="0" applyAlignment="0" applyProtection="0">
      <alignment vertical="center"/>
    </xf>
    <xf numFmtId="9" fontId="28" fillId="0" borderId="0" applyFont="0" applyFill="0" applyBorder="0" applyAlignment="0" applyProtection="0">
      <alignment vertical="center"/>
    </xf>
    <xf numFmtId="0" fontId="25" fillId="26" borderId="0" applyNumberFormat="0" applyBorder="0" applyAlignment="0" applyProtection="0">
      <alignment vertical="center"/>
    </xf>
    <xf numFmtId="9" fontId="28" fillId="0" borderId="0" applyFont="0" applyFill="0" applyBorder="0" applyAlignment="0" applyProtection="0">
      <alignment vertical="center"/>
    </xf>
    <xf numFmtId="0" fontId="25" fillId="27" borderId="0" applyNumberFormat="0" applyBorder="0" applyAlignment="0" applyProtection="0">
      <alignment vertical="center"/>
    </xf>
    <xf numFmtId="0" fontId="25" fillId="26" borderId="0" applyNumberFormat="0" applyBorder="0" applyAlignment="0" applyProtection="0">
      <alignment vertical="center"/>
    </xf>
    <xf numFmtId="0" fontId="83" fillId="0" borderId="13" applyNumberFormat="0" applyFill="0" applyProtection="0">
      <alignment horizontal="left" vertical="center"/>
    </xf>
    <xf numFmtId="0" fontId="25" fillId="27" borderId="0" applyNumberFormat="0" applyBorder="0" applyAlignment="0" applyProtection="0">
      <alignment vertical="center"/>
    </xf>
    <xf numFmtId="0" fontId="25" fillId="26" borderId="0" applyNumberFormat="0" applyBorder="0" applyAlignment="0" applyProtection="0">
      <alignment vertical="center"/>
    </xf>
    <xf numFmtId="0" fontId="25" fillId="26" borderId="0" applyNumberFormat="0" applyBorder="0" applyAlignment="0" applyProtection="0">
      <alignment vertical="center"/>
    </xf>
    <xf numFmtId="0" fontId="64" fillId="26" borderId="0" applyNumberFormat="0" applyBorder="0" applyAlignment="0" applyProtection="0">
      <alignment vertical="center"/>
    </xf>
    <xf numFmtId="0" fontId="64" fillId="26" borderId="0" applyNumberFormat="0" applyBorder="0" applyAlignment="0" applyProtection="0">
      <alignment vertical="center"/>
    </xf>
    <xf numFmtId="0" fontId="64" fillId="26" borderId="0" applyNumberFormat="0" applyBorder="0" applyAlignment="0" applyProtection="0">
      <alignment vertical="center"/>
    </xf>
    <xf numFmtId="0" fontId="28" fillId="59" borderId="0" applyNumberFormat="0" applyFont="0" applyBorder="0" applyAlignment="0" applyProtection="0">
      <alignment vertical="center"/>
    </xf>
    <xf numFmtId="0" fontId="64" fillId="18" borderId="0" applyNumberFormat="0" applyBorder="0" applyAlignment="0" applyProtection="0">
      <alignment vertical="center"/>
    </xf>
    <xf numFmtId="0" fontId="64" fillId="19" borderId="0" applyNumberFormat="0" applyBorder="0" applyAlignment="0" applyProtection="0">
      <alignment vertical="center"/>
    </xf>
    <xf numFmtId="0" fontId="65" fillId="0" borderId="0">
      <alignment vertical="center"/>
    </xf>
    <xf numFmtId="0" fontId="64" fillId="19" borderId="0" applyNumberFormat="0" applyBorder="0" applyAlignment="0" applyProtection="0">
      <alignment vertical="center"/>
    </xf>
    <xf numFmtId="0" fontId="64" fillId="19" borderId="0" applyNumberFormat="0" applyBorder="0" applyAlignment="0" applyProtection="0">
      <alignment vertical="center"/>
    </xf>
    <xf numFmtId="0" fontId="64" fillId="19" borderId="0" applyNumberFormat="0" applyBorder="0" applyAlignment="0" applyProtection="0">
      <alignment vertical="center"/>
    </xf>
    <xf numFmtId="0" fontId="67" fillId="0" borderId="28">
      <alignment horizontal="center" vertical="center"/>
    </xf>
    <xf numFmtId="0" fontId="114" fillId="0" borderId="44" applyNumberFormat="0" applyFill="0" applyAlignment="0" applyProtection="0">
      <alignment vertical="center"/>
    </xf>
    <xf numFmtId="0" fontId="28" fillId="0" borderId="0">
      <alignment vertical="center"/>
    </xf>
    <xf numFmtId="0" fontId="64" fillId="19" borderId="0" applyNumberFormat="0" applyBorder="0" applyAlignment="0" applyProtection="0">
      <alignment vertical="center"/>
    </xf>
    <xf numFmtId="9" fontId="28" fillId="0" borderId="0" applyFont="0" applyFill="0" applyBorder="0" applyAlignment="0" applyProtection="0">
      <alignment vertical="center"/>
    </xf>
    <xf numFmtId="0" fontId="80" fillId="0" borderId="31" applyNumberFormat="0" applyFill="0" applyAlignment="0" applyProtection="0">
      <alignment vertical="center"/>
    </xf>
    <xf numFmtId="0" fontId="64" fillId="19" borderId="0" applyNumberFormat="0" applyBorder="0" applyAlignment="0" applyProtection="0">
      <alignment vertical="center"/>
    </xf>
    <xf numFmtId="0" fontId="80" fillId="0" borderId="31" applyNumberFormat="0" applyFill="0" applyAlignment="0" applyProtection="0">
      <alignment vertical="center"/>
    </xf>
    <xf numFmtId="0" fontId="64" fillId="19" borderId="0" applyNumberFormat="0" applyBorder="0" applyAlignment="0" applyProtection="0">
      <alignment vertical="center"/>
    </xf>
    <xf numFmtId="0" fontId="64" fillId="20"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68" fillId="23" borderId="1" applyNumberFormat="0" applyBorder="0" applyAlignment="0" applyProtection="0">
      <alignment vertical="center"/>
    </xf>
    <xf numFmtId="0" fontId="25" fillId="17" borderId="0" applyNumberFormat="0" applyBorder="0" applyAlignment="0" applyProtection="0">
      <alignment vertical="center"/>
    </xf>
    <xf numFmtId="0" fontId="25" fillId="22" borderId="0" applyNumberFormat="0" applyBorder="0" applyAlignment="0" applyProtection="0">
      <alignment vertical="center"/>
    </xf>
    <xf numFmtId="0" fontId="96" fillId="0" borderId="37" applyNumberFormat="0" applyFill="0" applyAlignment="0" applyProtection="0">
      <alignment vertical="center"/>
    </xf>
    <xf numFmtId="0" fontId="64" fillId="36" borderId="0" applyNumberFormat="0" applyBorder="0" applyAlignment="0" applyProtection="0">
      <alignment vertical="center"/>
    </xf>
    <xf numFmtId="0" fontId="64" fillId="36" borderId="0" applyNumberFormat="0" applyBorder="0" applyAlignment="0" applyProtection="0">
      <alignment vertical="center"/>
    </xf>
    <xf numFmtId="0" fontId="101" fillId="27" borderId="27">
      <alignment horizontal="left" vertical="center"/>
      <protection locked="0" hidden="1"/>
    </xf>
    <xf numFmtId="0" fontId="64" fillId="20" borderId="0" applyNumberFormat="0" applyBorder="0" applyAlignment="0" applyProtection="0">
      <alignment vertical="center"/>
    </xf>
    <xf numFmtId="0" fontId="96" fillId="0" borderId="37" applyNumberFormat="0" applyFill="0" applyAlignment="0" applyProtection="0">
      <alignment vertical="center"/>
    </xf>
    <xf numFmtId="0" fontId="101" fillId="27" borderId="27">
      <alignment horizontal="left" vertical="center"/>
      <protection locked="0" hidden="1"/>
    </xf>
    <xf numFmtId="0" fontId="64" fillId="20" borderId="0" applyNumberFormat="0" applyBorder="0" applyAlignment="0" applyProtection="0">
      <alignment vertical="center"/>
    </xf>
    <xf numFmtId="0" fontId="72" fillId="0" borderId="39" applyNumberFormat="0" applyFill="0" applyAlignment="0" applyProtection="0">
      <alignment vertical="center"/>
    </xf>
    <xf numFmtId="0" fontId="28" fillId="0" borderId="0">
      <alignment vertical="center"/>
    </xf>
    <xf numFmtId="200" fontId="28" fillId="0" borderId="0" applyFont="0" applyFill="0" applyBorder="0" applyAlignment="0" applyProtection="0">
      <alignment vertical="center"/>
    </xf>
    <xf numFmtId="0" fontId="64" fillId="20" borderId="0" applyNumberFormat="0" applyBorder="0" applyAlignment="0" applyProtection="0">
      <alignment vertical="center"/>
    </xf>
    <xf numFmtId="0" fontId="61" fillId="0" borderId="36" applyNumberFormat="0" applyFill="0" applyAlignment="0" applyProtection="0">
      <alignment vertical="center"/>
    </xf>
    <xf numFmtId="0" fontId="64" fillId="20" borderId="0" applyNumberFormat="0" applyBorder="0" applyAlignment="0" applyProtection="0">
      <alignment vertical="center"/>
    </xf>
    <xf numFmtId="0" fontId="61" fillId="0" borderId="36" applyNumberFormat="0" applyFill="0" applyAlignment="0" applyProtection="0">
      <alignment vertical="center"/>
    </xf>
    <xf numFmtId="0" fontId="64" fillId="20" borderId="0" applyNumberFormat="0" applyBorder="0" applyAlignment="0" applyProtection="0">
      <alignment vertical="center"/>
    </xf>
    <xf numFmtId="0" fontId="80" fillId="0" borderId="31" applyNumberFormat="0" applyFill="0" applyAlignment="0" applyProtection="0">
      <alignment vertical="center"/>
    </xf>
    <xf numFmtId="0" fontId="61" fillId="0" borderId="25" applyNumberFormat="0" applyFill="0" applyAlignment="0" applyProtection="0">
      <alignment vertical="center"/>
    </xf>
    <xf numFmtId="0" fontId="64" fillId="20" borderId="0" applyNumberFormat="0" applyBorder="0" applyAlignment="0" applyProtection="0">
      <alignment vertical="center"/>
    </xf>
    <xf numFmtId="0" fontId="80" fillId="0" borderId="31" applyNumberFormat="0" applyFill="0" applyAlignment="0" applyProtection="0">
      <alignment vertical="center"/>
    </xf>
    <xf numFmtId="9" fontId="28" fillId="0" borderId="0" applyFont="0" applyFill="0" applyBorder="0" applyAlignment="0" applyProtection="0">
      <alignment vertical="center"/>
    </xf>
    <xf numFmtId="0" fontId="61" fillId="0" borderId="25" applyNumberFormat="0" applyFill="0" applyAlignment="0" applyProtection="0">
      <alignment vertical="center"/>
    </xf>
    <xf numFmtId="0" fontId="64" fillId="20" borderId="0" applyNumberFormat="0" applyBorder="0" applyAlignment="0" applyProtection="0">
      <alignment vertical="center"/>
    </xf>
    <xf numFmtId="0" fontId="25" fillId="23" borderId="0" applyNumberFormat="0" applyBorder="0" applyAlignment="0" applyProtection="0">
      <alignment vertical="center"/>
    </xf>
    <xf numFmtId="0" fontId="25" fillId="27" borderId="0" applyNumberFormat="0" applyBorder="0" applyAlignment="0" applyProtection="0">
      <alignment vertical="center"/>
    </xf>
    <xf numFmtId="0" fontId="67" fillId="0" borderId="0" applyNumberFormat="0" applyFill="0" applyBorder="0" applyAlignment="0" applyProtection="0">
      <alignment vertical="center"/>
    </xf>
    <xf numFmtId="0" fontId="25" fillId="27" borderId="0" applyNumberFormat="0" applyBorder="0" applyAlignment="0" applyProtection="0">
      <alignment vertical="center"/>
    </xf>
    <xf numFmtId="0" fontId="64" fillId="27" borderId="0" applyNumberFormat="0" applyBorder="0" applyAlignment="0" applyProtection="0">
      <alignment vertical="center"/>
    </xf>
    <xf numFmtId="0" fontId="64" fillId="27" borderId="0" applyNumberFormat="0" applyBorder="0" applyAlignment="0" applyProtection="0">
      <alignment vertical="center"/>
    </xf>
    <xf numFmtId="0" fontId="80" fillId="0" borderId="31" applyNumberFormat="0" applyFill="0" applyAlignment="0" applyProtection="0">
      <alignment vertical="center"/>
    </xf>
    <xf numFmtId="0" fontId="64" fillId="18" borderId="0" applyNumberFormat="0" applyBorder="0" applyAlignment="0" applyProtection="0">
      <alignment vertical="center"/>
    </xf>
    <xf numFmtId="9" fontId="28" fillId="0" borderId="0" applyFont="0" applyFill="0" applyBorder="0" applyAlignment="0" applyProtection="0">
      <alignment vertical="center"/>
    </xf>
    <xf numFmtId="177" fontId="28" fillId="0" borderId="0" applyFont="0" applyFill="0" applyBorder="0" applyAlignment="0" applyProtection="0">
      <alignment vertical="center"/>
    </xf>
    <xf numFmtId="0" fontId="116" fillId="0" borderId="0" applyNumberFormat="0" applyFill="0" applyBorder="0" applyAlignment="0" applyProtection="0">
      <alignment vertical="center"/>
    </xf>
    <xf numFmtId="0" fontId="72" fillId="0" borderId="39" applyNumberFormat="0" applyFill="0" applyAlignment="0" applyProtection="0">
      <alignment vertical="center"/>
    </xf>
    <xf numFmtId="197" fontId="28" fillId="0" borderId="0" applyFont="0" applyFill="0" applyBorder="0" applyAlignment="0" applyProtection="0">
      <alignment vertical="center"/>
    </xf>
    <xf numFmtId="0" fontId="96" fillId="0" borderId="37" applyNumberFormat="0" applyFill="0" applyAlignment="0" applyProtection="0">
      <alignment vertical="center"/>
    </xf>
    <xf numFmtId="191" fontId="65" fillId="0" borderId="0">
      <alignment vertical="center"/>
    </xf>
    <xf numFmtId="15" fontId="98" fillId="0" borderId="0">
      <alignment vertical="center"/>
    </xf>
    <xf numFmtId="15" fontId="98" fillId="0" borderId="0">
      <alignment vertical="center"/>
    </xf>
    <xf numFmtId="181" fontId="65" fillId="0" borderId="0">
      <alignment vertical="center"/>
    </xf>
    <xf numFmtId="0" fontId="112" fillId="0" borderId="43" applyNumberFormat="0" applyFill="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68" fillId="26" borderId="0" applyNumberFormat="0" applyBorder="0" applyAlignment="0" applyProtection="0">
      <alignment vertical="center"/>
    </xf>
    <xf numFmtId="0" fontId="70" fillId="19" borderId="0" applyNumberFormat="0" applyBorder="0" applyAlignment="0" applyProtection="0">
      <alignment vertical="center"/>
    </xf>
    <xf numFmtId="0" fontId="81" fillId="0" borderId="32" applyNumberFormat="0" applyAlignment="0" applyProtection="0">
      <alignment horizontal="left" vertical="center"/>
    </xf>
    <xf numFmtId="0" fontId="81" fillId="0" borderId="19">
      <alignment horizontal="left" vertical="center"/>
    </xf>
    <xf numFmtId="0" fontId="81" fillId="0" borderId="19">
      <alignment horizontal="left" vertical="center"/>
    </xf>
    <xf numFmtId="43" fontId="75" fillId="0" borderId="0" applyFont="0" applyFill="0" applyBorder="0" applyAlignment="0" applyProtection="0">
      <alignment vertical="center"/>
    </xf>
    <xf numFmtId="0" fontId="68" fillId="23" borderId="1" applyNumberFormat="0" applyBorder="0" applyAlignment="0" applyProtection="0">
      <alignment vertical="center"/>
    </xf>
    <xf numFmtId="43" fontId="75" fillId="0" borderId="0" applyFont="0" applyFill="0" applyBorder="0" applyAlignment="0" applyProtection="0">
      <alignment vertical="center"/>
    </xf>
    <xf numFmtId="0" fontId="68" fillId="23" borderId="1" applyNumberFormat="0" applyBorder="0" applyAlignment="0" applyProtection="0">
      <alignment vertical="center"/>
    </xf>
    <xf numFmtId="0" fontId="68" fillId="23" borderId="1" applyNumberFormat="0" applyBorder="0" applyAlignment="0" applyProtection="0">
      <alignment vertical="center"/>
    </xf>
    <xf numFmtId="0" fontId="68" fillId="23" borderId="1" applyNumberFormat="0" applyBorder="0" applyAlignment="0" applyProtection="0">
      <alignment vertical="center"/>
    </xf>
    <xf numFmtId="0" fontId="68" fillId="23" borderId="1" applyNumberFormat="0" applyBorder="0" applyAlignment="0" applyProtection="0">
      <alignment vertical="center"/>
    </xf>
    <xf numFmtId="0" fontId="68" fillId="23" borderId="1" applyNumberFormat="0" applyBorder="0" applyAlignment="0" applyProtection="0">
      <alignment vertical="center"/>
    </xf>
    <xf numFmtId="198" fontId="110" fillId="61" borderId="0">
      <alignment vertical="center"/>
    </xf>
    <xf numFmtId="198" fontId="102" fillId="58" borderId="0">
      <alignment vertical="center"/>
    </xf>
    <xf numFmtId="38" fontId="28" fillId="0" borderId="0" applyFont="0" applyFill="0" applyBorder="0" applyAlignment="0" applyProtection="0">
      <alignment vertical="center"/>
    </xf>
    <xf numFmtId="0" fontId="28" fillId="0" borderId="0">
      <alignment vertical="center"/>
    </xf>
    <xf numFmtId="40" fontId="28" fillId="0" borderId="0" applyFont="0" applyFill="0" applyBorder="0" applyAlignment="0" applyProtection="0">
      <alignment vertical="center"/>
    </xf>
    <xf numFmtId="43" fontId="75" fillId="0" borderId="0" applyFont="0" applyFill="0" applyBorder="0" applyAlignment="0" applyProtection="0">
      <alignment vertical="center"/>
    </xf>
    <xf numFmtId="190" fontId="28" fillId="0" borderId="0" applyFont="0" applyFill="0" applyBorder="0" applyAlignment="0" applyProtection="0">
      <alignment vertical="center"/>
    </xf>
    <xf numFmtId="193" fontId="28" fillId="0" borderId="0" applyFont="0" applyFill="0" applyBorder="0" applyAlignment="0" applyProtection="0">
      <alignment vertical="center"/>
    </xf>
    <xf numFmtId="1" fontId="83" fillId="0" borderId="29" applyFill="0" applyProtection="0">
      <alignment horizontal="center" vertical="center"/>
    </xf>
    <xf numFmtId="0" fontId="80" fillId="0" borderId="31" applyNumberFormat="0" applyFill="0" applyAlignment="0" applyProtection="0">
      <alignment vertical="center"/>
    </xf>
    <xf numFmtId="40" fontId="66" fillId="21" borderId="27">
      <alignment horizontal="centerContinuous" vertical="center"/>
    </xf>
    <xf numFmtId="40" fontId="66" fillId="21" borderId="27">
      <alignment horizontal="centerContinuous" vertical="center"/>
    </xf>
    <xf numFmtId="9" fontId="28" fillId="0" borderId="0" applyFont="0" applyFill="0" applyBorder="0" applyAlignment="0" applyProtection="0">
      <alignment vertical="center"/>
    </xf>
    <xf numFmtId="0" fontId="67" fillId="0" borderId="28">
      <alignment horizontal="center" vertical="center"/>
    </xf>
    <xf numFmtId="37" fontId="69" fillId="0" borderId="0">
      <alignment vertical="center"/>
    </xf>
    <xf numFmtId="9" fontId="28" fillId="0" borderId="0" applyFont="0" applyFill="0" applyBorder="0" applyAlignment="0" applyProtection="0">
      <alignment vertical="center"/>
    </xf>
    <xf numFmtId="0" fontId="67" fillId="0" borderId="28">
      <alignment horizontal="center" vertical="center"/>
    </xf>
    <xf numFmtId="37" fontId="69" fillId="0" borderId="0">
      <alignment vertical="center"/>
    </xf>
    <xf numFmtId="0" fontId="67" fillId="0" borderId="28">
      <alignment horizontal="center" vertical="center"/>
    </xf>
    <xf numFmtId="37" fontId="69" fillId="0" borderId="0">
      <alignment vertical="center"/>
    </xf>
    <xf numFmtId="9" fontId="28" fillId="0" borderId="0" applyFont="0" applyFill="0" applyBorder="0" applyAlignment="0" applyProtection="0">
      <alignment vertical="center"/>
    </xf>
    <xf numFmtId="0" fontId="67" fillId="0" borderId="28">
      <alignment horizontal="center" vertical="center"/>
    </xf>
    <xf numFmtId="37" fontId="69" fillId="0" borderId="0">
      <alignment vertical="center"/>
    </xf>
    <xf numFmtId="0" fontId="100" fillId="0" borderId="0">
      <alignment vertical="top"/>
      <protection locked="0"/>
    </xf>
    <xf numFmtId="182" fontId="83" fillId="0" borderId="0">
      <alignment vertical="center"/>
    </xf>
    <xf numFmtId="9" fontId="28" fillId="0" borderId="0" applyFont="0" applyFill="0" applyBorder="0" applyAlignment="0" applyProtection="0">
      <alignment vertical="center"/>
    </xf>
    <xf numFmtId="0" fontId="85" fillId="0" borderId="0">
      <alignment vertical="center"/>
    </xf>
    <xf numFmtId="3" fontId="28" fillId="0" borderId="0" applyFont="0" applyFill="0" applyBorder="0" applyAlignment="0" applyProtection="0">
      <alignment vertical="center"/>
    </xf>
    <xf numFmtId="14" fontId="82" fillId="0" borderId="0">
      <alignment horizontal="center" vertical="center" wrapText="1"/>
      <protection locked="0"/>
    </xf>
    <xf numFmtId="0" fontId="28" fillId="0" borderId="0">
      <alignment vertical="center"/>
    </xf>
    <xf numFmtId="0" fontId="97" fillId="54" borderId="38">
      <alignment vertical="center"/>
      <protection locked="0"/>
    </xf>
    <xf numFmtId="10"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192" fontId="28" fillId="0" borderId="0" applyFont="0" applyFill="0" applyProtection="0">
      <alignment vertical="center"/>
    </xf>
    <xf numFmtId="0" fontId="28" fillId="0" borderId="0" applyNumberFormat="0" applyFont="0" applyFill="0" applyBorder="0" applyAlignment="0" applyProtection="0">
      <alignment horizontal="left" vertical="center"/>
    </xf>
    <xf numFmtId="0" fontId="83" fillId="0" borderId="13" applyNumberFormat="0" applyFill="0" applyProtection="0">
      <alignment horizontal="right" vertical="center"/>
    </xf>
    <xf numFmtId="0" fontId="67" fillId="0" borderId="28">
      <alignment horizontal="center" vertical="center"/>
    </xf>
    <xf numFmtId="15" fontId="28" fillId="0" borderId="0" applyFont="0" applyFill="0" applyBorder="0" applyAlignment="0" applyProtection="0">
      <alignment vertical="center"/>
    </xf>
    <xf numFmtId="0" fontId="83" fillId="0" borderId="13" applyNumberFormat="0" applyFill="0" applyProtection="0">
      <alignment horizontal="right" vertical="center"/>
    </xf>
    <xf numFmtId="15" fontId="28" fillId="0" borderId="0" applyFont="0" applyFill="0" applyBorder="0" applyAlignment="0" applyProtection="0">
      <alignment vertical="center"/>
    </xf>
    <xf numFmtId="4" fontId="28" fillId="0" borderId="0" applyFont="0" applyFill="0" applyBorder="0" applyAlignment="0" applyProtection="0">
      <alignment vertical="center"/>
    </xf>
    <xf numFmtId="0" fontId="83" fillId="0" borderId="13" applyNumberFormat="0" applyFill="0" applyProtection="0">
      <alignment horizontal="right" vertical="center"/>
    </xf>
    <xf numFmtId="0" fontId="28" fillId="0" borderId="0">
      <alignment vertical="center"/>
    </xf>
    <xf numFmtId="4" fontId="28" fillId="0" borderId="0" applyFont="0" applyFill="0" applyBorder="0" applyAlignment="0" applyProtection="0">
      <alignment vertical="center"/>
    </xf>
    <xf numFmtId="0" fontId="67" fillId="0" borderId="28">
      <alignment horizontal="center" vertical="center"/>
    </xf>
    <xf numFmtId="0" fontId="67" fillId="0" borderId="28">
      <alignment horizontal="center" vertical="center"/>
    </xf>
    <xf numFmtId="0" fontId="67" fillId="0" borderId="28">
      <alignment horizontal="center" vertical="center"/>
    </xf>
    <xf numFmtId="0" fontId="67" fillId="0" borderId="28">
      <alignment horizontal="center" vertical="center"/>
    </xf>
    <xf numFmtId="3" fontId="28" fillId="0" borderId="0" applyFont="0" applyFill="0" applyBorder="0" applyAlignment="0" applyProtection="0">
      <alignment vertical="center"/>
    </xf>
    <xf numFmtId="0" fontId="28" fillId="59" borderId="0" applyNumberFormat="0" applyFont="0" applyBorder="0" applyAlignment="0" applyProtection="0">
      <alignment vertical="center"/>
    </xf>
    <xf numFmtId="0" fontId="97" fillId="54" borderId="38">
      <alignment vertical="center"/>
      <protection locked="0"/>
    </xf>
    <xf numFmtId="0" fontId="106" fillId="0" borderId="0">
      <alignment vertical="center"/>
    </xf>
    <xf numFmtId="0" fontId="97" fillId="54" borderId="38">
      <alignment vertical="center"/>
      <protection locked="0"/>
    </xf>
    <xf numFmtId="0" fontId="28" fillId="0" borderId="0">
      <alignment vertical="center"/>
    </xf>
    <xf numFmtId="0" fontId="97" fillId="54" borderId="38">
      <alignment vertical="center"/>
      <protection locked="0"/>
    </xf>
    <xf numFmtId="9" fontId="28" fillId="0" borderId="0" applyFont="0" applyFill="0" applyBorder="0" applyAlignment="0" applyProtection="0">
      <alignment vertical="center"/>
    </xf>
    <xf numFmtId="43" fontId="75"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0" fontId="109" fillId="0" borderId="0" applyNumberForma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112" fillId="0" borderId="43" applyNumberFormat="0" applyFill="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96" fillId="0" borderId="37" applyNumberFormat="0" applyFill="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0" fontId="83" fillId="0" borderId="13" applyNumberFormat="0" applyFill="0" applyProtection="0">
      <alignment horizontal="right" vertical="center"/>
    </xf>
    <xf numFmtId="9" fontId="28" fillId="0" borderId="0" applyFont="0" applyFill="0" applyBorder="0" applyAlignment="0" applyProtection="0">
      <alignment vertical="center"/>
    </xf>
    <xf numFmtId="0" fontId="114" fillId="0" borderId="44" applyNumberFormat="0" applyFill="0" applyAlignment="0" applyProtection="0">
      <alignment vertical="center"/>
    </xf>
    <xf numFmtId="0" fontId="28" fillId="0" borderId="0">
      <alignment vertical="center"/>
    </xf>
    <xf numFmtId="9" fontId="28" fillId="0" borderId="0" applyFont="0" applyFill="0" applyBorder="0" applyAlignment="0" applyProtection="0">
      <alignment vertical="center"/>
    </xf>
    <xf numFmtId="0" fontId="115" fillId="0" borderId="45" applyNumberFormat="0" applyFill="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184" fontId="28" fillId="0" borderId="0" applyFont="0" applyFill="0" applyBorder="0" applyAlignment="0" applyProtection="0">
      <alignment vertical="center"/>
    </xf>
    <xf numFmtId="0" fontId="83" fillId="0" borderId="13" applyNumberFormat="0" applyFill="0" applyProtection="0">
      <alignment horizontal="right" vertical="center"/>
    </xf>
    <xf numFmtId="0" fontId="83" fillId="0" borderId="13" applyNumberFormat="0" applyFill="0" applyProtection="0">
      <alignment horizontal="right" vertical="center"/>
    </xf>
    <xf numFmtId="0" fontId="80" fillId="0" borderId="31" applyNumberFormat="0" applyFill="0" applyAlignment="0" applyProtection="0">
      <alignment vertical="center"/>
    </xf>
    <xf numFmtId="0" fontId="80" fillId="0" borderId="31" applyNumberFormat="0" applyFill="0" applyAlignment="0" applyProtection="0">
      <alignment vertical="center"/>
    </xf>
    <xf numFmtId="0" fontId="96" fillId="0" borderId="37" applyNumberFormat="0" applyFill="0" applyAlignment="0" applyProtection="0">
      <alignment vertical="center"/>
    </xf>
    <xf numFmtId="0" fontId="80" fillId="0" borderId="31"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63" fillId="25" borderId="0" applyNumberFormat="0" applyBorder="0" applyAlignment="0" applyProtection="0">
      <alignment vertical="center"/>
    </xf>
    <xf numFmtId="0" fontId="72" fillId="0" borderId="39"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96" fillId="0" borderId="37" applyNumberFormat="0" applyFill="0" applyAlignment="0" applyProtection="0">
      <alignment vertical="center"/>
    </xf>
    <xf numFmtId="0" fontId="63" fillId="25" borderId="0" applyNumberFormat="0" applyBorder="0" applyAlignment="0" applyProtection="0">
      <alignment vertical="center"/>
    </xf>
    <xf numFmtId="0" fontId="115" fillId="0" borderId="45" applyNumberFormat="0" applyFill="0" applyAlignment="0" applyProtection="0">
      <alignment vertical="center"/>
    </xf>
    <xf numFmtId="0" fontId="63" fillId="25" borderId="0" applyNumberFormat="0" applyBorder="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0" fontId="72" fillId="0" borderId="39" applyNumberFormat="0" applyFill="0" applyAlignment="0" applyProtection="0">
      <alignment vertical="center"/>
    </xf>
    <xf numFmtId="1" fontId="83" fillId="0" borderId="29" applyFill="0" applyProtection="0">
      <alignment horizontal="center" vertical="center"/>
    </xf>
    <xf numFmtId="0" fontId="72" fillId="0" borderId="39" applyNumberFormat="0" applyFill="0" applyAlignment="0" applyProtection="0">
      <alignment vertical="center"/>
    </xf>
    <xf numFmtId="203" fontId="75" fillId="0" borderId="0" applyFont="0" applyFill="0" applyBorder="0" applyAlignment="0" applyProtection="0">
      <alignment vertical="center"/>
    </xf>
    <xf numFmtId="0" fontId="115" fillId="0" borderId="0" applyNumberFormat="0" applyFill="0" applyBorder="0" applyAlignment="0" applyProtection="0">
      <alignment vertical="center"/>
    </xf>
    <xf numFmtId="203" fontId="75" fillId="0" borderId="0" applyFont="0" applyFill="0" applyBorder="0" applyAlignment="0" applyProtection="0">
      <alignment vertical="center"/>
    </xf>
    <xf numFmtId="0" fontId="115"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2"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75" fillId="0" borderId="0">
      <alignment vertical="center"/>
    </xf>
    <xf numFmtId="0" fontId="109" fillId="0" borderId="0" applyNumberFormat="0" applyFill="0" applyBorder="0" applyAlignment="0" applyProtection="0">
      <alignment vertical="center"/>
    </xf>
    <xf numFmtId="0" fontId="111" fillId="27" borderId="41" applyNumberFormat="0" applyAlignment="0" applyProtection="0">
      <alignment vertical="center"/>
    </xf>
    <xf numFmtId="0" fontId="75" fillId="0" borderId="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17" fillId="0" borderId="13" applyNumberFormat="0" applyFill="0" applyProtection="0">
      <alignment horizontal="center" vertical="center"/>
    </xf>
    <xf numFmtId="0" fontId="117" fillId="0" borderId="13" applyNumberFormat="0" applyFill="0" applyProtection="0">
      <alignment horizontal="center" vertical="center"/>
    </xf>
    <xf numFmtId="0" fontId="117" fillId="0" borderId="13" applyNumberFormat="0" applyFill="0" applyProtection="0">
      <alignment horizontal="center" vertical="center"/>
    </xf>
    <xf numFmtId="0" fontId="117" fillId="0" borderId="13" applyNumberFormat="0" applyFill="0" applyProtection="0">
      <alignment horizontal="center" vertical="center"/>
    </xf>
    <xf numFmtId="0" fontId="59" fillId="15" borderId="0" applyNumberFormat="0" applyBorder="0" applyAlignment="0" applyProtection="0">
      <alignment vertical="center"/>
    </xf>
    <xf numFmtId="0" fontId="117" fillId="0" borderId="13" applyNumberFormat="0" applyFill="0" applyProtection="0">
      <alignment horizontal="center" vertical="center"/>
    </xf>
    <xf numFmtId="0" fontId="117" fillId="0" borderId="13" applyNumberFormat="0" applyFill="0" applyProtection="0">
      <alignment horizontal="center" vertical="center"/>
    </xf>
    <xf numFmtId="0" fontId="117" fillId="0" borderId="13" applyNumberFormat="0" applyFill="0" applyProtection="0">
      <alignment horizontal="center" vertical="center"/>
    </xf>
    <xf numFmtId="0" fontId="117" fillId="0" borderId="13" applyNumberFormat="0" applyFill="0" applyProtection="0">
      <alignment horizontal="center" vertical="center"/>
    </xf>
    <xf numFmtId="0" fontId="118" fillId="0" borderId="0" applyNumberFormat="0" applyFill="0" applyBorder="0" applyAlignment="0" applyProtection="0">
      <alignment vertical="center"/>
    </xf>
    <xf numFmtId="0" fontId="118" fillId="0" borderId="0" applyNumberFormat="0" applyFill="0" applyBorder="0" applyAlignment="0" applyProtection="0">
      <alignment vertical="center"/>
    </xf>
    <xf numFmtId="0" fontId="73" fillId="0" borderId="29" applyNumberFormat="0" applyFill="0" applyProtection="0">
      <alignment horizontal="center" vertical="center"/>
    </xf>
    <xf numFmtId="0" fontId="73" fillId="0" borderId="29" applyNumberFormat="0" applyFill="0" applyProtection="0">
      <alignment horizontal="center" vertical="center"/>
    </xf>
    <xf numFmtId="0" fontId="73" fillId="0" borderId="29" applyNumberFormat="0" applyFill="0" applyProtection="0">
      <alignment horizontal="center" vertical="center"/>
    </xf>
    <xf numFmtId="0" fontId="73" fillId="0" borderId="29" applyNumberFormat="0" applyFill="0" applyProtection="0">
      <alignment horizontal="center" vertical="center"/>
    </xf>
    <xf numFmtId="0" fontId="73" fillId="0" borderId="29" applyNumberFormat="0" applyFill="0" applyProtection="0">
      <alignment horizontal="center" vertical="center"/>
    </xf>
    <xf numFmtId="0" fontId="73" fillId="0" borderId="29" applyNumberFormat="0" applyFill="0" applyProtection="0">
      <alignment horizontal="center" vertical="center"/>
    </xf>
    <xf numFmtId="0" fontId="73" fillId="0" borderId="29" applyNumberFormat="0" applyFill="0" applyProtection="0">
      <alignment horizontal="center" vertical="center"/>
    </xf>
    <xf numFmtId="0" fontId="94" fillId="0" borderId="0" applyNumberFormat="0" applyFill="0" applyBorder="0" applyAlignment="0" applyProtection="0">
      <alignment vertical="center"/>
    </xf>
    <xf numFmtId="0" fontId="59" fillId="15" borderId="0" applyNumberFormat="0" applyBorder="0" applyAlignment="0" applyProtection="0">
      <alignment vertical="center"/>
    </xf>
    <xf numFmtId="0" fontId="94" fillId="0" borderId="0" applyNumberFormat="0" applyFill="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94" fillId="0" borderId="0" applyNumberFormat="0" applyFill="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94" fillId="0" borderId="0" applyNumberFormat="0" applyFill="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94" fillId="0" borderId="0" applyNumberFormat="0" applyFill="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104" fillId="38" borderId="0" applyNumberFormat="0" applyBorder="0" applyAlignment="0" applyProtection="0">
      <alignment vertical="center"/>
    </xf>
    <xf numFmtId="0" fontId="59" fillId="15" borderId="0" applyNumberFormat="0" applyBorder="0" applyAlignment="0" applyProtection="0">
      <alignment vertical="center"/>
    </xf>
    <xf numFmtId="0" fontId="59" fillId="15" borderId="0" applyNumberFormat="0" applyBorder="0" applyAlignment="0" applyProtection="0">
      <alignment vertical="center"/>
    </xf>
    <xf numFmtId="0" fontId="104" fillId="38" borderId="0" applyNumberFormat="0" applyBorder="0" applyAlignment="0" applyProtection="0">
      <alignment vertical="center"/>
    </xf>
    <xf numFmtId="0" fontId="104" fillId="38" borderId="0" applyNumberFormat="0" applyBorder="0" applyAlignment="0" applyProtection="0">
      <alignment vertical="center"/>
    </xf>
    <xf numFmtId="0" fontId="104"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104" fillId="15" borderId="0" applyNumberFormat="0" applyBorder="0" applyAlignment="0" applyProtection="0">
      <alignment vertical="center"/>
    </xf>
    <xf numFmtId="0" fontId="104" fillId="15" borderId="0" applyNumberFormat="0" applyBorder="0" applyAlignment="0" applyProtection="0">
      <alignment vertical="center"/>
    </xf>
    <xf numFmtId="0" fontId="104" fillId="15" borderId="0" applyNumberFormat="0" applyBorder="0" applyAlignment="0" applyProtection="0">
      <alignment vertical="center"/>
    </xf>
    <xf numFmtId="0" fontId="104" fillId="15" borderId="0" applyNumberFormat="0" applyBorder="0" applyAlignment="0" applyProtection="0">
      <alignment vertical="center"/>
    </xf>
    <xf numFmtId="0" fontId="75" fillId="0" borderId="0">
      <alignment vertical="center"/>
    </xf>
    <xf numFmtId="0" fontId="104" fillId="15" borderId="0" applyNumberFormat="0" applyBorder="0" applyAlignment="0" applyProtection="0">
      <alignment vertical="center"/>
    </xf>
    <xf numFmtId="0" fontId="104" fillId="15" borderId="0" applyNumberFormat="0" applyBorder="0" applyAlignment="0" applyProtection="0">
      <alignment vertical="center"/>
    </xf>
    <xf numFmtId="0" fontId="105" fillId="29" borderId="0" applyNumberFormat="0" applyBorder="0" applyAlignment="0" applyProtection="0">
      <alignment vertical="center"/>
    </xf>
    <xf numFmtId="0" fontId="104" fillId="15" borderId="0" applyNumberFormat="0" applyBorder="0" applyAlignment="0" applyProtection="0">
      <alignment vertical="center"/>
    </xf>
    <xf numFmtId="0" fontId="104" fillId="15" borderId="0" applyNumberFormat="0" applyBorder="0" applyAlignment="0" applyProtection="0">
      <alignment vertical="center"/>
    </xf>
    <xf numFmtId="0" fontId="95" fillId="15" borderId="0" applyNumberFormat="0" applyBorder="0" applyAlignment="0" applyProtection="0">
      <alignment vertical="center"/>
    </xf>
    <xf numFmtId="0" fontId="59" fillId="38" borderId="0" applyNumberFormat="0" applyBorder="0" applyAlignment="0" applyProtection="0">
      <alignment vertical="center"/>
    </xf>
    <xf numFmtId="0" fontId="98" fillId="0" borderId="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59" fillId="38" borderId="0" applyNumberFormat="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61" fillId="0" borderId="25" applyNumberFormat="0" applyFill="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0" fillId="0" borderId="24" applyNumberFormat="0" applyFill="0" applyAlignment="0" applyProtection="0">
      <alignment vertical="center"/>
    </xf>
    <xf numFmtId="0" fontId="28" fillId="0" borderId="0">
      <alignment vertical="center"/>
    </xf>
    <xf numFmtId="0" fontId="63" fillId="25" borderId="0" applyNumberFormat="0" applyBorder="0" applyAlignment="0" applyProtection="0">
      <alignment vertical="center"/>
    </xf>
    <xf numFmtId="0" fontId="28" fillId="0" borderId="0">
      <alignment vertical="center"/>
    </xf>
    <xf numFmtId="0" fontId="63" fillId="25" borderId="0" applyNumberFormat="0" applyBorder="0" applyAlignment="0" applyProtection="0">
      <alignment vertical="center"/>
    </xf>
    <xf numFmtId="0" fontId="28" fillId="0" borderId="0">
      <alignment vertical="center"/>
    </xf>
    <xf numFmtId="0" fontId="63" fillId="25" borderId="0" applyNumberFormat="0" applyBorder="0" applyAlignment="0" applyProtection="0">
      <alignment vertical="center"/>
    </xf>
    <xf numFmtId="0" fontId="28" fillId="0" borderId="0">
      <alignment vertical="center"/>
    </xf>
    <xf numFmtId="0" fontId="28" fillId="0" borderId="0">
      <alignment vertical="center"/>
    </xf>
    <xf numFmtId="0" fontId="63" fillId="25" borderId="0" applyNumberFormat="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62" fillId="16" borderId="26" applyNumberFormat="0" applyAlignment="0" applyProtection="0">
      <alignment vertical="center"/>
    </xf>
    <xf numFmtId="0" fontId="75" fillId="0" borderId="0">
      <alignment vertical="center"/>
    </xf>
    <xf numFmtId="0" fontId="75" fillId="0" borderId="0">
      <alignment vertical="center"/>
    </xf>
    <xf numFmtId="0" fontId="75" fillId="0" borderId="0">
      <alignment vertical="center"/>
    </xf>
    <xf numFmtId="0" fontId="75" fillId="23" borderId="42" applyNumberFormat="0" applyFont="0" applyAlignment="0" applyProtection="0">
      <alignment vertical="center"/>
    </xf>
    <xf numFmtId="0" fontId="75" fillId="0" borderId="0">
      <alignment vertical="center"/>
    </xf>
    <xf numFmtId="0" fontId="28" fillId="0" borderId="0">
      <alignment vertical="center"/>
    </xf>
    <xf numFmtId="0" fontId="75" fillId="23" borderId="42" applyNumberFormat="0" applyFont="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75" fillId="23" borderId="42" applyNumberFormat="0" applyFont="0" applyAlignment="0" applyProtection="0">
      <alignment vertical="center"/>
    </xf>
    <xf numFmtId="0" fontId="75" fillId="0" borderId="0">
      <alignment vertical="center"/>
    </xf>
    <xf numFmtId="0" fontId="28" fillId="0" borderId="0">
      <alignment vertical="center"/>
    </xf>
    <xf numFmtId="0" fontId="28" fillId="0" borderId="0"/>
    <xf numFmtId="0" fontId="28" fillId="0" borderId="0">
      <alignment vertical="center"/>
    </xf>
    <xf numFmtId="0" fontId="28" fillId="0" borderId="0"/>
    <xf numFmtId="0" fontId="28" fillId="0" borderId="0">
      <alignment vertical="center"/>
    </xf>
    <xf numFmtId="0" fontId="28" fillId="0" borderId="0">
      <alignment vertical="center"/>
    </xf>
    <xf numFmtId="0" fontId="75" fillId="23" borderId="42" applyNumberFormat="0" applyFont="0" applyAlignment="0" applyProtection="0">
      <alignment vertical="center"/>
    </xf>
    <xf numFmtId="0" fontId="75"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0" fillId="63" borderId="0" applyNumberFormat="0" applyBorder="0" applyAlignment="0" applyProtection="0">
      <alignment vertical="center"/>
    </xf>
    <xf numFmtId="0" fontId="28" fillId="0" borderId="0">
      <alignment vertical="center"/>
    </xf>
    <xf numFmtId="0" fontId="70" fillId="63" borderId="0" applyNumberFormat="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5" fillId="0" borderId="0">
      <alignment vertical="center"/>
    </xf>
    <xf numFmtId="0" fontId="28" fillId="0" borderId="0">
      <alignment vertical="center"/>
    </xf>
    <xf numFmtId="0" fontId="28" fillId="0" borderId="0">
      <alignment vertical="center"/>
    </xf>
    <xf numFmtId="0" fontId="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0" fillId="28" borderId="0" applyNumberFormat="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8" fillId="0" borderId="0">
      <alignment vertical="center"/>
    </xf>
    <xf numFmtId="0" fontId="8" fillId="0" borderId="0">
      <alignment vertical="center"/>
    </xf>
    <xf numFmtId="0" fontId="28" fillId="0" borderId="0">
      <alignment vertical="center"/>
    </xf>
    <xf numFmtId="0" fontId="28" fillId="0" borderId="0">
      <alignment vertical="center"/>
    </xf>
    <xf numFmtId="0" fontId="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8" fillId="0" borderId="0">
      <alignment vertical="center"/>
    </xf>
    <xf numFmtId="0" fontId="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107" fillId="26" borderId="40" applyNumberFormat="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62" fillId="16" borderId="26" applyNumberFormat="0" applyAlignment="0" applyProtection="0">
      <alignment vertical="center"/>
    </xf>
    <xf numFmtId="0" fontId="28" fillId="0" borderId="0">
      <alignment vertical="center"/>
    </xf>
    <xf numFmtId="0" fontId="28" fillId="0" borderId="0">
      <alignment vertical="center"/>
    </xf>
    <xf numFmtId="0" fontId="107" fillId="26" borderId="40" applyNumberFormat="0" applyAlignment="0" applyProtection="0">
      <alignment vertical="center"/>
    </xf>
    <xf numFmtId="0" fontId="62" fillId="16" borderId="26" applyNumberFormat="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5" fillId="0" borderId="0">
      <alignment vertical="center"/>
    </xf>
    <xf numFmtId="0" fontId="75"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111" fillId="27" borderId="41" applyNumberFormat="0" applyAlignment="0" applyProtection="0">
      <alignment vertical="center"/>
    </xf>
    <xf numFmtId="0" fontId="75" fillId="0" borderId="0">
      <alignment vertical="center"/>
    </xf>
    <xf numFmtId="0" fontId="111" fillId="27" borderId="41" applyNumberFormat="0" applyAlignment="0" applyProtection="0">
      <alignment vertical="center"/>
    </xf>
    <xf numFmtId="0" fontId="28" fillId="0" borderId="0">
      <alignment vertical="center"/>
    </xf>
    <xf numFmtId="0" fontId="111" fillId="27" borderId="41" applyNumberFormat="0" applyAlignment="0" applyProtection="0">
      <alignment vertical="center"/>
    </xf>
    <xf numFmtId="0" fontId="28" fillId="0" borderId="0">
      <alignment vertical="center"/>
    </xf>
    <xf numFmtId="0" fontId="111" fillId="27" borderId="41" applyNumberFormat="0" applyAlignment="0" applyProtection="0">
      <alignment vertical="center"/>
    </xf>
    <xf numFmtId="0" fontId="28" fillId="0" borderId="0">
      <alignment vertical="center"/>
    </xf>
    <xf numFmtId="0" fontId="111" fillId="27" borderId="41" applyNumberFormat="0" applyAlignment="0" applyProtection="0">
      <alignment vertical="center"/>
    </xf>
    <xf numFmtId="0" fontId="28" fillId="0" borderId="0">
      <alignment vertical="center"/>
    </xf>
    <xf numFmtId="0" fontId="28" fillId="0" borderId="0">
      <alignment vertical="center"/>
    </xf>
    <xf numFmtId="0" fontId="111" fillId="27" borderId="41" applyNumberFormat="0" applyAlignment="0" applyProtection="0">
      <alignment vertical="center"/>
    </xf>
    <xf numFmtId="0" fontId="103" fillId="25" borderId="0" applyNumberFormat="0" applyBorder="0" applyAlignment="0" applyProtection="0">
      <alignment vertical="center"/>
    </xf>
    <xf numFmtId="0" fontId="28"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107" fillId="26" borderId="40" applyNumberFormat="0" applyAlignment="0" applyProtection="0">
      <alignment vertical="center"/>
    </xf>
    <xf numFmtId="0" fontId="28" fillId="0" borderId="0">
      <alignment vertical="center"/>
    </xf>
    <xf numFmtId="0" fontId="107" fillId="26" borderId="40" applyNumberFormat="0" applyAlignment="0" applyProtection="0">
      <alignment vertical="center"/>
    </xf>
    <xf numFmtId="0" fontId="28" fillId="0" borderId="0">
      <alignment vertical="center"/>
    </xf>
    <xf numFmtId="0" fontId="75" fillId="0" borderId="0">
      <alignment vertical="center"/>
    </xf>
    <xf numFmtId="0" fontId="75"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83" fillId="0" borderId="0">
      <alignment vertical="center"/>
    </xf>
    <xf numFmtId="0" fontId="28" fillId="0" borderId="0">
      <alignment vertical="center"/>
    </xf>
    <xf numFmtId="0" fontId="28" fillId="0" borderId="0">
      <alignment vertical="center"/>
    </xf>
    <xf numFmtId="0" fontId="107" fillId="26" borderId="40" applyNumberFormat="0" applyAlignment="0" applyProtection="0">
      <alignment vertical="center"/>
    </xf>
    <xf numFmtId="0" fontId="28" fillId="0" borderId="0">
      <alignment vertical="center"/>
    </xf>
    <xf numFmtId="0" fontId="28" fillId="0" borderId="0">
      <alignment vertical="center"/>
    </xf>
    <xf numFmtId="0" fontId="75"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5"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5" fillId="0" borderId="0">
      <alignment vertical="center"/>
    </xf>
    <xf numFmtId="0" fontId="75" fillId="0" borderId="0">
      <alignment vertical="center"/>
    </xf>
    <xf numFmtId="0" fontId="75"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5" fillId="0" borderId="0">
      <alignment vertical="center"/>
    </xf>
    <xf numFmtId="0" fontId="60" fillId="0" borderId="24" applyNumberFormat="0" applyFill="0" applyAlignment="0" applyProtection="0">
      <alignment vertical="center"/>
    </xf>
    <xf numFmtId="0" fontId="75" fillId="0" borderId="0">
      <alignment vertical="center"/>
    </xf>
    <xf numFmtId="0" fontId="75" fillId="0" borderId="0">
      <alignment vertical="center"/>
    </xf>
    <xf numFmtId="0" fontId="60" fillId="0" borderId="24" applyNumberFormat="0" applyFill="0" applyAlignment="0" applyProtection="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60" fillId="0" borderId="24" applyNumberFormat="0" applyFill="0" applyAlignment="0" applyProtection="0">
      <alignment vertical="center"/>
    </xf>
    <xf numFmtId="0" fontId="75" fillId="0" borderId="0">
      <alignment vertical="center"/>
    </xf>
    <xf numFmtId="0" fontId="60" fillId="0" borderId="24" applyNumberFormat="0" applyFill="0" applyAlignment="0" applyProtection="0">
      <alignment vertical="center"/>
    </xf>
    <xf numFmtId="0" fontId="75" fillId="0" borderId="0">
      <alignment vertical="center"/>
    </xf>
    <xf numFmtId="0" fontId="75" fillId="0" borderId="0">
      <alignment vertical="center"/>
    </xf>
    <xf numFmtId="0" fontId="60" fillId="0" borderId="24" applyNumberFormat="0" applyFill="0" applyAlignment="0" applyProtection="0">
      <alignment vertical="center"/>
    </xf>
    <xf numFmtId="0" fontId="75" fillId="0" borderId="0">
      <alignment vertical="center"/>
    </xf>
    <xf numFmtId="0" fontId="75" fillId="0" borderId="0">
      <alignment vertical="center"/>
    </xf>
    <xf numFmtId="0" fontId="60" fillId="0" borderId="24" applyNumberFormat="0" applyFill="0" applyAlignment="0" applyProtection="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75" fillId="0" borderId="0">
      <alignment vertical="center"/>
    </xf>
    <xf numFmtId="0" fontId="8" fillId="0" borderId="0" applyAlignment="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5" fillId="0" borderId="0">
      <alignment vertical="center"/>
    </xf>
    <xf numFmtId="0" fontId="75" fillId="0" borderId="0">
      <alignment vertical="center"/>
    </xf>
    <xf numFmtId="0" fontId="28" fillId="0" borderId="0">
      <alignment vertical="center"/>
    </xf>
    <xf numFmtId="0" fontId="75" fillId="0" borderId="0">
      <alignment vertical="center"/>
    </xf>
    <xf numFmtId="0" fontId="75"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8" fillId="0" borderId="0">
      <alignment vertical="center"/>
    </xf>
    <xf numFmtId="0" fontId="75" fillId="0" borderId="0">
      <alignment vertical="center"/>
    </xf>
    <xf numFmtId="0" fontId="75" fillId="0" borderId="0">
      <alignment vertical="center"/>
    </xf>
    <xf numFmtId="0" fontId="28" fillId="0" borderId="0">
      <alignment vertical="center"/>
    </xf>
    <xf numFmtId="0" fontId="28" fillId="0" borderId="0">
      <alignment vertical="center"/>
    </xf>
    <xf numFmtId="0" fontId="75" fillId="0" borderId="0">
      <alignment vertical="center"/>
    </xf>
    <xf numFmtId="0" fontId="71" fillId="0" borderId="1">
      <alignment horizontal="left" vertical="center"/>
    </xf>
    <xf numFmtId="0" fontId="75" fillId="23" borderId="42" applyNumberFormat="0" applyFont="0" applyAlignment="0" applyProtection="0">
      <alignment vertical="center"/>
    </xf>
    <xf numFmtId="0" fontId="71" fillId="0" borderId="1">
      <alignment horizontal="left" vertical="center"/>
    </xf>
    <xf numFmtId="0" fontId="71" fillId="0" borderId="1">
      <alignment horizontal="left" vertical="center"/>
    </xf>
    <xf numFmtId="0" fontId="75" fillId="23" borderId="42" applyNumberFormat="0" applyFont="0" applyAlignment="0" applyProtection="0">
      <alignment vertical="center"/>
    </xf>
    <xf numFmtId="0" fontId="71" fillId="0" borderId="1">
      <alignment horizontal="left" vertical="center"/>
    </xf>
    <xf numFmtId="0" fontId="71" fillId="0" borderId="1">
      <alignment horizontal="left" vertical="center"/>
    </xf>
    <xf numFmtId="0" fontId="71" fillId="0" borderId="1">
      <alignment horizontal="left" vertical="center"/>
    </xf>
    <xf numFmtId="0" fontId="71" fillId="0" borderId="1">
      <alignment horizontal="left" vertical="center"/>
    </xf>
    <xf numFmtId="0" fontId="75" fillId="0" borderId="0">
      <alignment vertical="center"/>
    </xf>
    <xf numFmtId="0" fontId="75" fillId="0" borderId="0">
      <alignment vertical="center"/>
    </xf>
    <xf numFmtId="0" fontId="75" fillId="0" borderId="0">
      <alignment vertical="center"/>
    </xf>
    <xf numFmtId="0" fontId="28" fillId="0" borderId="0">
      <alignment vertical="center"/>
    </xf>
    <xf numFmtId="0" fontId="28" fillId="0" borderId="0">
      <alignment vertical="center"/>
    </xf>
    <xf numFmtId="0" fontId="108" fillId="26" borderId="41" applyNumberFormat="0" applyAlignment="0" applyProtection="0">
      <alignment vertical="center"/>
    </xf>
    <xf numFmtId="0" fontId="28" fillId="0" borderId="0">
      <alignment vertical="center"/>
    </xf>
    <xf numFmtId="1" fontId="83" fillId="0" borderId="29" applyFill="0" applyProtection="0">
      <alignment horizontal="center" vertical="center"/>
    </xf>
    <xf numFmtId="0" fontId="28" fillId="0" borderId="0">
      <alignment vertical="center"/>
    </xf>
    <xf numFmtId="0" fontId="28" fillId="0" borderId="0">
      <alignment vertical="center"/>
    </xf>
    <xf numFmtId="0" fontId="8" fillId="0" borderId="0">
      <alignment vertical="center"/>
    </xf>
    <xf numFmtId="0" fontId="76"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120"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2" fillId="0" borderId="0" applyNumberFormat="0" applyFill="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63" fillId="25" borderId="0" applyNumberFormat="0" applyBorder="0" applyAlignment="0" applyProtection="0">
      <alignment vertical="center"/>
    </xf>
    <xf numFmtId="0" fontId="103" fillId="17" borderId="0" applyNumberFormat="0" applyBorder="0" applyAlignment="0" applyProtection="0">
      <alignment vertical="center"/>
    </xf>
    <xf numFmtId="0" fontId="103" fillId="17" borderId="0" applyNumberFormat="0" applyBorder="0" applyAlignment="0" applyProtection="0">
      <alignment vertical="center"/>
    </xf>
    <xf numFmtId="0" fontId="103" fillId="17" borderId="0" applyNumberFormat="0" applyBorder="0" applyAlignment="0" applyProtection="0">
      <alignment vertical="center"/>
    </xf>
    <xf numFmtId="0" fontId="10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94" fillId="0" borderId="0" applyNumberFormat="0" applyFill="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94" fillId="0" borderId="0" applyNumberFormat="0" applyFill="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103" fillId="25" borderId="0" applyNumberFormat="0" applyBorder="0" applyAlignment="0" applyProtection="0">
      <alignment vertical="center"/>
    </xf>
    <xf numFmtId="0" fontId="103" fillId="25" borderId="0" applyNumberFormat="0" applyBorder="0" applyAlignment="0" applyProtection="0">
      <alignment vertical="center"/>
    </xf>
    <xf numFmtId="0" fontId="103" fillId="25" borderId="0" applyNumberFormat="0" applyBorder="0" applyAlignment="0" applyProtection="0">
      <alignment vertical="center"/>
    </xf>
    <xf numFmtId="0" fontId="103" fillId="25" borderId="0" applyNumberFormat="0" applyBorder="0" applyAlignment="0" applyProtection="0">
      <alignment vertical="center"/>
    </xf>
    <xf numFmtId="0" fontId="83" fillId="0" borderId="13" applyNumberFormat="0" applyFill="0" applyProtection="0">
      <alignment horizontal="left" vertical="center"/>
    </xf>
    <xf numFmtId="0" fontId="103" fillId="25" borderId="0" applyNumberFormat="0" applyBorder="0" applyAlignment="0" applyProtection="0">
      <alignment vertical="center"/>
    </xf>
    <xf numFmtId="0" fontId="103" fillId="25" borderId="0" applyNumberFormat="0" applyBorder="0" applyAlignment="0" applyProtection="0">
      <alignment vertical="center"/>
    </xf>
    <xf numFmtId="0" fontId="103" fillId="25" borderId="0" applyNumberFormat="0" applyBorder="0" applyAlignment="0" applyProtection="0">
      <alignment vertical="center"/>
    </xf>
    <xf numFmtId="0" fontId="103" fillId="25"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63" fillId="17" borderId="0" applyNumberFormat="0" applyBorder="0" applyAlignment="0" applyProtection="0">
      <alignment vertical="center"/>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99" fillId="0" borderId="0" applyNumberFormat="0" applyFill="0" applyBorder="0" applyAlignment="0" applyProtection="0">
      <alignment vertical="center"/>
    </xf>
    <xf numFmtId="0" fontId="61" fillId="0" borderId="36"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36"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99" fillId="0" borderId="0" applyNumberFormat="0" applyFill="0" applyBorder="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99" fillId="0" borderId="0" applyNumberFormat="0" applyFill="0" applyBorder="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4" fontId="75" fillId="0" borderId="0" applyFont="0" applyFill="0" applyBorder="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61" fillId="0" borderId="25" applyNumberFormat="0" applyFill="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108" fillId="26" borderId="41"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62" fillId="16" borderId="26" applyNumberFormat="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94" fillId="0" borderId="0" applyNumberFormat="0" applyFill="0" applyBorder="0" applyAlignment="0" applyProtection="0">
      <alignmen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73" fillId="0" borderId="29" applyNumberFormat="0" applyFill="0" applyProtection="0">
      <alignment horizontal="lef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60" fillId="0" borderId="24" applyNumberFormat="0" applyFill="0" applyAlignment="0" applyProtection="0">
      <alignment vertical="center"/>
    </xf>
    <xf numFmtId="0" fontId="98" fillId="0" borderId="0">
      <alignment vertical="center"/>
    </xf>
    <xf numFmtId="0" fontId="111" fillId="27" borderId="41" applyNumberFormat="0" applyAlignment="0" applyProtection="0">
      <alignment vertical="center"/>
    </xf>
    <xf numFmtId="204" fontId="75" fillId="0" borderId="0" applyFont="0" applyFill="0" applyBorder="0" applyAlignment="0" applyProtection="0">
      <alignment vertical="center"/>
    </xf>
    <xf numFmtId="41" fontId="75" fillId="0" borderId="0" applyFont="0" applyFill="0" applyBorder="0" applyAlignment="0" applyProtection="0">
      <alignment vertical="center"/>
    </xf>
    <xf numFmtId="43" fontId="75" fillId="0" borderId="0" applyFont="0" applyFill="0" applyBorder="0" applyAlignment="0" applyProtection="0">
      <alignment vertical="center"/>
    </xf>
    <xf numFmtId="43" fontId="75" fillId="0" borderId="0" applyFont="0" applyFill="0" applyBorder="0" applyAlignment="0" applyProtection="0">
      <alignment vertical="center"/>
    </xf>
    <xf numFmtId="43" fontId="75" fillId="0" borderId="0" applyFont="0" applyFill="0" applyBorder="0" applyAlignment="0" applyProtection="0">
      <alignment vertical="center"/>
    </xf>
    <xf numFmtId="203" fontId="75" fillId="0" borderId="0" applyFont="0" applyFill="0" applyBorder="0" applyAlignment="0" applyProtection="0">
      <alignment vertical="center"/>
    </xf>
    <xf numFmtId="43" fontId="75" fillId="0" borderId="0" applyFont="0" applyFill="0" applyBorder="0" applyAlignment="0" applyProtection="0">
      <alignment vertical="center"/>
    </xf>
    <xf numFmtId="203" fontId="75" fillId="0" borderId="0" applyFont="0" applyFill="0" applyBorder="0" applyAlignment="0" applyProtection="0">
      <alignment vertical="center"/>
    </xf>
    <xf numFmtId="43" fontId="75" fillId="0" borderId="0" applyFont="0" applyFill="0" applyBorder="0" applyAlignment="0" applyProtection="0">
      <alignment vertical="center"/>
    </xf>
    <xf numFmtId="43" fontId="75" fillId="0" borderId="0" applyFont="0" applyFill="0" applyBorder="0" applyAlignment="0" applyProtection="0">
      <alignment vertical="center"/>
    </xf>
    <xf numFmtId="43" fontId="75" fillId="0" borderId="0" applyFont="0" applyFill="0" applyBorder="0" applyAlignment="0" applyProtection="0">
      <alignment vertical="center"/>
    </xf>
    <xf numFmtId="43" fontId="75" fillId="0" borderId="0" applyFont="0" applyFill="0" applyBorder="0" applyAlignment="0" applyProtection="0">
      <alignment vertical="center"/>
    </xf>
    <xf numFmtId="43" fontId="75" fillId="0" borderId="0" applyFont="0" applyFill="0" applyBorder="0" applyAlignment="0" applyProtection="0">
      <alignment vertical="center"/>
    </xf>
    <xf numFmtId="0" fontId="113" fillId="64" borderId="0" applyNumberFormat="0" applyBorder="0" applyAlignment="0" applyProtection="0">
      <alignment vertical="center"/>
    </xf>
    <xf numFmtId="0" fontId="113" fillId="64" borderId="0" applyNumberFormat="0" applyBorder="0" applyAlignment="0" applyProtection="0">
      <alignment vertical="center"/>
    </xf>
    <xf numFmtId="0" fontId="113" fillId="62" borderId="0" applyNumberFormat="0" applyBorder="0" applyAlignment="0" applyProtection="0">
      <alignment vertical="center"/>
    </xf>
    <xf numFmtId="0" fontId="113" fillId="65" borderId="0" applyNumberFormat="0" applyBorder="0" applyAlignment="0" applyProtection="0">
      <alignment vertical="center"/>
    </xf>
    <xf numFmtId="0" fontId="113" fillId="65" borderId="0" applyNumberFormat="0" applyBorder="0" applyAlignment="0" applyProtection="0">
      <alignment vertical="center"/>
    </xf>
    <xf numFmtId="0" fontId="70" fillId="28" borderId="0" applyNumberFormat="0" applyBorder="0" applyAlignment="0" applyProtection="0">
      <alignment vertical="center"/>
    </xf>
    <xf numFmtId="0" fontId="70" fillId="28" borderId="0" applyNumberFormat="0" applyBorder="0" applyAlignment="0" applyProtection="0">
      <alignment vertical="center"/>
    </xf>
    <xf numFmtId="0" fontId="70" fillId="28" borderId="0" applyNumberFormat="0" applyBorder="0" applyAlignment="0" applyProtection="0">
      <alignment vertical="center"/>
    </xf>
    <xf numFmtId="0" fontId="70" fillId="66" borderId="0" applyNumberFormat="0" applyBorder="0" applyAlignment="0" applyProtection="0">
      <alignment vertical="center"/>
    </xf>
    <xf numFmtId="0" fontId="70" fillId="66" borderId="0" applyNumberFormat="0" applyBorder="0" applyAlignment="0" applyProtection="0">
      <alignment vertical="center"/>
    </xf>
    <xf numFmtId="0" fontId="70" fillId="60" borderId="0" applyNumberFormat="0" applyBorder="0" applyAlignment="0" applyProtection="0">
      <alignment vertical="center"/>
    </xf>
    <xf numFmtId="0" fontId="70" fillId="60" borderId="0" applyNumberFormat="0" applyBorder="0" applyAlignment="0" applyProtection="0">
      <alignment vertical="center"/>
    </xf>
    <xf numFmtId="0" fontId="70" fillId="24" borderId="0" applyNumberFormat="0" applyBorder="0" applyAlignment="0" applyProtection="0">
      <alignment vertical="center"/>
    </xf>
    <xf numFmtId="0" fontId="70" fillId="21" borderId="0" applyNumberFormat="0" applyBorder="0" applyAlignment="0" applyProtection="0">
      <alignment vertical="center"/>
    </xf>
    <xf numFmtId="0" fontId="70" fillId="21" borderId="0" applyNumberFormat="0" applyBorder="0" applyAlignment="0" applyProtection="0">
      <alignment vertical="center"/>
    </xf>
    <xf numFmtId="0" fontId="70" fillId="21" borderId="0" applyNumberFormat="0" applyBorder="0" applyAlignment="0" applyProtection="0">
      <alignment vertical="center"/>
    </xf>
    <xf numFmtId="0" fontId="70" fillId="21" borderId="0" applyNumberFormat="0" applyBorder="0" applyAlignment="0" applyProtection="0">
      <alignment vertical="center"/>
    </xf>
    <xf numFmtId="0" fontId="70" fillId="67" borderId="0" applyNumberFormat="0" applyBorder="0" applyAlignment="0" applyProtection="0">
      <alignment vertical="center"/>
    </xf>
    <xf numFmtId="0" fontId="70" fillId="67" borderId="0" applyNumberFormat="0" applyBorder="0" applyAlignment="0" applyProtection="0">
      <alignment vertical="center"/>
    </xf>
    <xf numFmtId="0" fontId="70" fillId="67" borderId="0" applyNumberFormat="0" applyBorder="0" applyAlignment="0" applyProtection="0">
      <alignment vertical="center"/>
    </xf>
    <xf numFmtId="0" fontId="70" fillId="67" borderId="0" applyNumberFormat="0" applyBorder="0" applyAlignment="0" applyProtection="0">
      <alignment vertical="center"/>
    </xf>
    <xf numFmtId="0" fontId="70" fillId="40" borderId="0" applyNumberFormat="0" applyBorder="0" applyAlignment="0" applyProtection="0">
      <alignment vertical="center"/>
    </xf>
    <xf numFmtId="0" fontId="70" fillId="40" borderId="0" applyNumberFormat="0" applyBorder="0" applyAlignment="0" applyProtection="0">
      <alignment vertical="center"/>
    </xf>
    <xf numFmtId="0" fontId="70" fillId="19" borderId="0" applyNumberFormat="0" applyBorder="0" applyAlignment="0" applyProtection="0">
      <alignmen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20" borderId="0" applyNumberFormat="0" applyBorder="0" applyAlignment="0" applyProtection="0">
      <alignment vertical="center"/>
    </xf>
    <xf numFmtId="0" fontId="70" fillId="68" borderId="0" applyNumberFormat="0" applyBorder="0" applyAlignment="0" applyProtection="0">
      <alignment vertical="center"/>
    </xf>
    <xf numFmtId="0" fontId="70" fillId="68" borderId="0" applyNumberFormat="0" applyBorder="0" applyAlignment="0" applyProtection="0">
      <alignment vertical="center"/>
    </xf>
    <xf numFmtId="188" fontId="83" fillId="0" borderId="29" applyFill="0" applyProtection="0">
      <alignment horizontal="right" vertical="center"/>
    </xf>
    <xf numFmtId="188" fontId="83" fillId="0" borderId="29" applyFill="0" applyProtection="0">
      <alignment horizontal="right" vertical="center"/>
    </xf>
    <xf numFmtId="188" fontId="83" fillId="0" borderId="29" applyFill="0" applyProtection="0">
      <alignment horizontal="right" vertical="center"/>
    </xf>
    <xf numFmtId="188" fontId="83" fillId="0" borderId="29" applyFill="0" applyProtection="0">
      <alignment horizontal="right" vertical="center"/>
    </xf>
    <xf numFmtId="188" fontId="83" fillId="0" borderId="29" applyFill="0" applyProtection="0">
      <alignment horizontal="right" vertical="center"/>
    </xf>
    <xf numFmtId="188" fontId="83" fillId="0" borderId="29" applyFill="0" applyProtection="0">
      <alignment horizontal="right" vertical="center"/>
    </xf>
    <xf numFmtId="188" fontId="83" fillId="0" borderId="29" applyFill="0" applyProtection="0">
      <alignment horizontal="right" vertical="center"/>
    </xf>
    <xf numFmtId="0" fontId="83" fillId="0" borderId="13" applyNumberFormat="0" applyFill="0" applyProtection="0">
      <alignment horizontal="left" vertical="center"/>
    </xf>
    <xf numFmtId="0" fontId="83" fillId="0" borderId="13" applyNumberFormat="0" applyFill="0" applyProtection="0">
      <alignment horizontal="left" vertical="center"/>
    </xf>
    <xf numFmtId="0" fontId="83" fillId="0" borderId="13" applyNumberFormat="0" applyFill="0" applyProtection="0">
      <alignment horizontal="left" vertical="center"/>
    </xf>
    <xf numFmtId="0" fontId="83" fillId="0" borderId="13" applyNumberFormat="0" applyFill="0" applyProtection="0">
      <alignment horizontal="left" vertical="center"/>
    </xf>
    <xf numFmtId="0" fontId="83" fillId="0" borderId="13" applyNumberFormat="0" applyFill="0" applyProtection="0">
      <alignment horizontal="left" vertical="center"/>
    </xf>
    <xf numFmtId="0" fontId="83" fillId="0" borderId="13" applyNumberFormat="0" applyFill="0" applyProtection="0">
      <alignment horizontal="lef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5" fillId="29" borderId="0" applyNumberFormat="0" applyBorder="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07" fillId="26" borderId="40"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0" fontId="111" fillId="27" borderId="41" applyNumberFormat="0" applyAlignment="0" applyProtection="0">
      <alignment vertical="center"/>
    </xf>
    <xf numFmtId="1" fontId="83" fillId="0" borderId="29" applyFill="0" applyProtection="0">
      <alignment horizontal="center" vertical="center"/>
    </xf>
    <xf numFmtId="1" fontId="83" fillId="0" borderId="29" applyFill="0" applyProtection="0">
      <alignment horizontal="center" vertical="center"/>
    </xf>
    <xf numFmtId="1" fontId="83" fillId="0" borderId="29" applyFill="0" applyProtection="0">
      <alignment horizontal="center" vertical="center"/>
    </xf>
    <xf numFmtId="1" fontId="83" fillId="0" borderId="29" applyFill="0" applyProtection="0">
      <alignment horizontal="center" vertical="center"/>
    </xf>
    <xf numFmtId="1" fontId="83" fillId="0" borderId="29" applyFill="0" applyProtection="0">
      <alignment horizontal="center" vertical="center"/>
    </xf>
    <xf numFmtId="0" fontId="124" fillId="0" borderId="0">
      <alignment vertical="center"/>
    </xf>
    <xf numFmtId="0" fontId="85" fillId="0" borderId="0">
      <alignment vertical="center"/>
    </xf>
    <xf numFmtId="43" fontId="75" fillId="0" borderId="0" applyFont="0" applyFill="0" applyBorder="0" applyAlignment="0" applyProtection="0">
      <alignment vertical="center"/>
    </xf>
    <xf numFmtId="41" fontId="75" fillId="0" borderId="0" applyFont="0" applyFill="0" applyBorder="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xf numFmtId="0" fontId="75" fillId="23" borderId="42" applyNumberFormat="0" applyFont="0" applyAlignment="0" applyProtection="0">
      <alignment vertical="center"/>
    </xf>
  </cellStyleXfs>
  <cellXfs count="436">
    <xf numFmtId="0" fontId="0" fillId="0" borderId="0" xfId="0" applyAlignment="1"/>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2" fillId="0" borderId="0" xfId="1018" applyFont="1" applyFill="1" applyBorder="1" applyAlignment="1">
      <alignment horizontal="center" vertical="center"/>
    </xf>
    <xf numFmtId="0" fontId="3" fillId="0" borderId="1" xfId="1018"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1018"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6" fillId="2" borderId="0" xfId="225" applyFont="1" applyFill="1" applyBorder="1" applyAlignment="1">
      <alignment vertical="center"/>
    </xf>
    <xf numFmtId="0" fontId="7" fillId="0" borderId="0" xfId="495" applyFont="1" applyFill="1" applyBorder="1" applyAlignment="1" applyProtection="1">
      <alignment vertical="top"/>
      <protection locked="0"/>
    </xf>
    <xf numFmtId="0" fontId="8" fillId="0" borderId="0" xfId="225" applyFont="1" applyFill="1" applyBorder="1" applyAlignment="1">
      <alignment vertical="center"/>
    </xf>
    <xf numFmtId="0" fontId="9" fillId="0" borderId="0" xfId="225" applyNumberFormat="1" applyFont="1" applyFill="1" applyBorder="1" applyAlignment="1" applyProtection="1">
      <alignment horizontal="center" vertical="center"/>
    </xf>
    <xf numFmtId="0" fontId="0" fillId="0" borderId="0" xfId="225" applyNumberFormat="1" applyFont="1" applyFill="1" applyBorder="1" applyAlignment="1" applyProtection="1">
      <alignment horizontal="left" vertical="center"/>
    </xf>
    <xf numFmtId="0" fontId="10" fillId="0" borderId="1" xfId="904" applyFont="1" applyFill="1" applyBorder="1" applyAlignment="1">
      <alignment horizontal="center" vertical="center" wrapText="1"/>
    </xf>
    <xf numFmtId="0" fontId="10" fillId="2" borderId="1" xfId="904" applyFont="1" applyFill="1" applyBorder="1" applyAlignment="1">
      <alignment horizontal="center" vertical="center" wrapText="1"/>
    </xf>
    <xf numFmtId="0" fontId="11" fillId="0" borderId="1" xfId="904" applyFont="1" applyFill="1" applyBorder="1" applyAlignment="1">
      <alignment horizontal="center" vertical="center" wrapText="1"/>
    </xf>
    <xf numFmtId="0" fontId="12" fillId="0" borderId="2" xfId="495" applyFont="1" applyFill="1" applyBorder="1" applyAlignment="1" applyProtection="1">
      <alignment horizontal="left" vertical="center" wrapText="1"/>
    </xf>
    <xf numFmtId="0" fontId="12" fillId="0" borderId="3" xfId="495" applyFont="1" applyFill="1" applyBorder="1" applyAlignment="1" applyProtection="1">
      <alignment horizontal="left" vertical="center" wrapText="1"/>
    </xf>
    <xf numFmtId="0" fontId="13" fillId="0" borderId="4" xfId="495" applyFont="1" applyFill="1" applyBorder="1" applyAlignment="1" applyProtection="1">
      <alignment horizontal="left" vertical="center" wrapText="1"/>
      <protection locked="0"/>
    </xf>
    <xf numFmtId="0" fontId="13" fillId="0" borderId="5" xfId="495" applyFont="1" applyFill="1" applyBorder="1" applyAlignment="1" applyProtection="1">
      <alignment horizontal="left" vertical="center" wrapText="1"/>
      <protection locked="0"/>
    </xf>
    <xf numFmtId="0" fontId="13" fillId="0" borderId="5" xfId="495" applyFont="1" applyFill="1" applyBorder="1" applyAlignment="1" applyProtection="1">
      <alignment horizontal="left" vertical="center" wrapText="1"/>
    </xf>
    <xf numFmtId="0" fontId="8" fillId="0" borderId="6" xfId="495" applyFont="1" applyFill="1" applyBorder="1" applyAlignment="1" applyProtection="1">
      <alignment vertical="center"/>
    </xf>
    <xf numFmtId="0" fontId="8" fillId="0" borderId="7" xfId="495" applyFont="1" applyFill="1" applyBorder="1" applyAlignment="1" applyProtection="1">
      <alignment vertical="center"/>
    </xf>
    <xf numFmtId="0" fontId="12" fillId="0" borderId="8" xfId="495" applyFont="1" applyFill="1" applyBorder="1" applyAlignment="1" applyProtection="1">
      <alignment horizontal="left" vertical="center" wrapText="1"/>
    </xf>
    <xf numFmtId="0" fontId="14" fillId="0" borderId="0" xfId="0" applyFont="1" applyFill="1" applyBorder="1" applyAlignment="1">
      <alignment vertical="center"/>
    </xf>
    <xf numFmtId="0" fontId="15" fillId="0" borderId="0" xfId="0" applyFont="1" applyFill="1" applyBorder="1" applyAlignment="1">
      <alignment vertical="center"/>
    </xf>
    <xf numFmtId="0" fontId="16" fillId="0" borderId="0" xfId="0" applyFont="1" applyFill="1" applyBorder="1" applyAlignment="1">
      <alignment vertical="center"/>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18" fillId="0" borderId="0" xfId="0" applyFont="1" applyFill="1" applyBorder="1" applyAlignment="1">
      <alignment horizontal="right" vertical="center"/>
    </xf>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20" fillId="0" borderId="5" xfId="0" applyFont="1" applyBorder="1" applyAlignment="1">
      <alignment horizontal="left" vertical="center" wrapText="1"/>
    </xf>
    <xf numFmtId="0" fontId="21" fillId="0" borderId="1" xfId="0" applyFont="1" applyFill="1" applyBorder="1" applyAlignment="1">
      <alignment horizontal="center" vertical="center" wrapText="1"/>
    </xf>
    <xf numFmtId="196" fontId="20" fillId="0" borderId="5" xfId="0" applyNumberFormat="1" applyFont="1" applyBorder="1" applyAlignment="1">
      <alignment horizontal="right" vertical="center" wrapText="1"/>
    </xf>
    <xf numFmtId="0" fontId="21" fillId="0" borderId="0" xfId="0" applyFont="1" applyFill="1" applyBorder="1" applyAlignment="1">
      <alignment horizontal="left" vertical="center" wrapText="1"/>
    </xf>
    <xf numFmtId="0" fontId="16" fillId="0" borderId="0" xfId="0" applyFont="1" applyFill="1" applyAlignment="1">
      <alignment horizontal="left" vertical="center"/>
    </xf>
    <xf numFmtId="0" fontId="22" fillId="0" borderId="0" xfId="0" applyFont="1" applyFill="1" applyBorder="1" applyAlignment="1">
      <alignment horizontal="right" vertical="center"/>
    </xf>
    <xf numFmtId="0" fontId="22" fillId="0" borderId="0" xfId="0" applyFont="1" applyFill="1" applyBorder="1" applyAlignment="1">
      <alignment horizontal="right" vertical="center" wrapText="1"/>
    </xf>
    <xf numFmtId="0" fontId="19" fillId="0" borderId="1" xfId="0" applyFont="1" applyFill="1" applyBorder="1" applyAlignment="1">
      <alignment vertical="center"/>
    </xf>
    <xf numFmtId="0" fontId="22" fillId="0" borderId="1" xfId="0" applyFont="1" applyFill="1" applyBorder="1" applyAlignment="1">
      <alignment horizontal="center" vertical="center" wrapText="1"/>
    </xf>
    <xf numFmtId="4" fontId="22" fillId="0" borderId="1" xfId="0" applyNumberFormat="1" applyFont="1" applyFill="1" applyBorder="1" applyAlignment="1">
      <alignment horizontal="right" vertical="center" wrapText="1"/>
    </xf>
    <xf numFmtId="0" fontId="22" fillId="0" borderId="1" xfId="0" applyFont="1" applyFill="1" applyBorder="1" applyAlignment="1">
      <alignment horizontal="left" vertical="center"/>
    </xf>
    <xf numFmtId="0" fontId="19" fillId="0" borderId="1" xfId="0" applyFont="1" applyFill="1" applyBorder="1" applyAlignment="1">
      <alignment horizontal="left" vertical="center"/>
    </xf>
    <xf numFmtId="186" fontId="22" fillId="0" borderId="1" xfId="0" applyNumberFormat="1" applyFont="1" applyFill="1" applyBorder="1" applyAlignment="1">
      <alignment horizontal="right" vertical="center" wrapText="1"/>
    </xf>
    <xf numFmtId="0" fontId="23" fillId="0" borderId="0" xfId="0" applyFont="1" applyFill="1" applyBorder="1" applyAlignment="1">
      <alignment vertical="center"/>
    </xf>
    <xf numFmtId="0" fontId="24" fillId="0" borderId="0" xfId="0" applyFont="1" applyFill="1" applyBorder="1" applyAlignment="1">
      <alignment vertical="center"/>
    </xf>
    <xf numFmtId="0" fontId="2" fillId="0" borderId="0"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1" fillId="0" borderId="0" xfId="0" applyFont="1" applyFill="1" applyBorder="1" applyAlignment="1">
      <alignment vertical="center" wrapText="1"/>
    </xf>
    <xf numFmtId="0" fontId="18" fillId="0" borderId="0" xfId="0" applyFont="1" applyFill="1" applyBorder="1" applyAlignment="1">
      <alignment vertical="center" wrapText="1"/>
    </xf>
    <xf numFmtId="0" fontId="22" fillId="0" borderId="0" xfId="0" applyFont="1" applyFill="1" applyBorder="1" applyAlignment="1">
      <alignment vertical="center" wrapText="1"/>
    </xf>
    <xf numFmtId="0" fontId="22" fillId="0" borderId="1" xfId="0" applyFont="1" applyFill="1" applyBorder="1" applyAlignment="1">
      <alignment vertical="center" wrapText="1"/>
    </xf>
    <xf numFmtId="4" fontId="22" fillId="0" borderId="1" xfId="0" applyNumberFormat="1" applyFont="1" applyFill="1" applyBorder="1" applyAlignment="1">
      <alignment vertical="center" wrapText="1"/>
    </xf>
    <xf numFmtId="0" fontId="24" fillId="0" borderId="0" xfId="0" applyFont="1" applyFill="1" applyBorder="1" applyAlignment="1">
      <alignment horizontal="left" vertical="center" wrapText="1"/>
    </xf>
    <xf numFmtId="0" fontId="24" fillId="0" borderId="0" xfId="0" applyFont="1" applyFill="1" applyBorder="1" applyAlignment="1">
      <alignment vertical="center" wrapText="1"/>
    </xf>
    <xf numFmtId="0" fontId="18" fillId="0" borderId="0" xfId="0" applyFont="1" applyFill="1" applyBorder="1" applyAlignment="1">
      <alignment horizontal="right" vertical="center" wrapText="1"/>
    </xf>
    <xf numFmtId="0" fontId="11" fillId="0" borderId="0" xfId="0" applyFont="1" applyFill="1" applyBorder="1" applyAlignment="1">
      <alignment vertical="center"/>
    </xf>
    <xf numFmtId="0" fontId="25" fillId="0" borderId="0" xfId="0" applyFont="1" applyFill="1" applyBorder="1" applyAlignment="1">
      <alignment vertical="center"/>
    </xf>
    <xf numFmtId="0" fontId="26" fillId="0" borderId="1" xfId="0" applyFont="1" applyFill="1" applyBorder="1" applyAlignment="1">
      <alignment horizontal="center" vertical="center" wrapText="1"/>
    </xf>
    <xf numFmtId="0" fontId="27" fillId="0" borderId="1" xfId="0" applyFont="1" applyFill="1" applyBorder="1" applyAlignment="1">
      <alignment vertical="center" wrapText="1"/>
    </xf>
    <xf numFmtId="4" fontId="27" fillId="0" borderId="1" xfId="0" applyNumberFormat="1" applyFont="1" applyFill="1" applyBorder="1" applyAlignment="1">
      <alignment vertical="center" wrapText="1"/>
    </xf>
    <xf numFmtId="0" fontId="27" fillId="0" borderId="1"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0" xfId="0" applyFont="1" applyFill="1" applyBorder="1" applyAlignment="1">
      <alignment vertical="center" wrapText="1"/>
    </xf>
    <xf numFmtId="0" fontId="2" fillId="0" borderId="0" xfId="748" applyNumberFormat="1" applyFont="1" applyFill="1" applyAlignment="1" applyProtection="1">
      <alignment horizontal="center" vertical="center" wrapText="1"/>
    </xf>
    <xf numFmtId="0" fontId="26" fillId="0" borderId="1" xfId="0" applyFont="1" applyFill="1" applyBorder="1" applyAlignment="1">
      <alignment vertical="center" wrapText="1"/>
    </xf>
    <xf numFmtId="0" fontId="28" fillId="0" borderId="0" xfId="748" applyFill="1" applyAlignment="1"/>
    <xf numFmtId="0" fontId="28" fillId="0" borderId="0" xfId="748" applyAlignment="1"/>
    <xf numFmtId="0" fontId="28" fillId="0" borderId="0" xfId="748" applyAlignment="1">
      <alignment horizontal="right" vertical="center"/>
    </xf>
    <xf numFmtId="0" fontId="29" fillId="0" borderId="0" xfId="748" applyNumberFormat="1" applyFont="1" applyFill="1" applyAlignment="1" applyProtection="1">
      <alignment horizontal="center" vertical="center" wrapText="1"/>
    </xf>
    <xf numFmtId="0" fontId="29" fillId="0" borderId="0" xfId="748" applyNumberFormat="1" applyFont="1" applyFill="1" applyAlignment="1" applyProtection="1">
      <alignment horizontal="right" vertical="center" wrapText="1"/>
    </xf>
    <xf numFmtId="0" fontId="11" fillId="0" borderId="0" xfId="805" applyFont="1" applyAlignment="1" applyProtection="1">
      <alignment horizontal="left" vertical="center"/>
    </xf>
    <xf numFmtId="205" fontId="30" fillId="0" borderId="0" xfId="805" applyNumberFormat="1" applyFont="1" applyAlignment="1">
      <alignment horizontal="right" vertical="center"/>
    </xf>
    <xf numFmtId="0" fontId="30" fillId="0" borderId="0" xfId="805" applyFont="1" applyAlignment="1">
      <alignment horizontal="right" vertical="center"/>
    </xf>
    <xf numFmtId="206" fontId="30" fillId="0" borderId="0" xfId="805" applyNumberFormat="1" applyFont="1" applyFill="1" applyBorder="1" applyAlignment="1" applyProtection="1">
      <alignment horizontal="right" vertical="center"/>
    </xf>
    <xf numFmtId="2" fontId="26" fillId="0" borderId="1" xfId="804" applyNumberFormat="1" applyFont="1" applyFill="1" applyBorder="1" applyAlignment="1" applyProtection="1">
      <alignment horizontal="center" vertical="center" wrapText="1"/>
    </xf>
    <xf numFmtId="195" fontId="26" fillId="0" borderId="1" xfId="1019" applyNumberFormat="1" applyFont="1" applyBorder="1" applyAlignment="1">
      <alignment horizontal="center" vertical="center" wrapText="1"/>
    </xf>
    <xf numFmtId="49" fontId="26" fillId="0" borderId="1" xfId="809" applyNumberFormat="1" applyFont="1" applyFill="1" applyBorder="1" applyAlignment="1" applyProtection="1">
      <alignment horizontal="left" vertical="center"/>
    </xf>
    <xf numFmtId="199" fontId="10" fillId="0" borderId="1" xfId="24" applyNumberFormat="1" applyFont="1" applyFill="1" applyBorder="1" applyAlignment="1" applyProtection="1">
      <alignment horizontal="right" vertical="center" wrapText="1"/>
    </xf>
    <xf numFmtId="207" fontId="10" fillId="0" borderId="1" xfId="843" applyNumberFormat="1" applyFont="1" applyFill="1" applyBorder="1" applyAlignment="1">
      <alignment horizontal="right" vertical="center" wrapText="1"/>
    </xf>
    <xf numFmtId="49" fontId="27" fillId="0" borderId="1" xfId="809" applyNumberFormat="1" applyFont="1" applyFill="1" applyBorder="1" applyAlignment="1" applyProtection="1">
      <alignment horizontal="left" vertical="center"/>
    </xf>
    <xf numFmtId="199" fontId="11" fillId="0" borderId="1" xfId="24" applyNumberFormat="1" applyFont="1" applyFill="1" applyBorder="1" applyAlignment="1" applyProtection="1">
      <alignment vertical="center" wrapText="1"/>
    </xf>
    <xf numFmtId="207" fontId="11" fillId="0" borderId="1" xfId="843" applyNumberFormat="1" applyFont="1" applyFill="1" applyBorder="1" applyAlignment="1">
      <alignment horizontal="right" vertical="center" wrapText="1"/>
    </xf>
    <xf numFmtId="199" fontId="11" fillId="0" borderId="1" xfId="24" applyNumberFormat="1" applyFont="1" applyFill="1" applyBorder="1" applyAlignment="1" applyProtection="1">
      <alignment horizontal="right" vertical="center" wrapText="1"/>
    </xf>
    <xf numFmtId="199" fontId="10" fillId="0" borderId="9" xfId="24" applyNumberFormat="1" applyFont="1" applyFill="1" applyBorder="1" applyAlignment="1">
      <alignment horizontal="right" vertical="center" wrapText="1"/>
    </xf>
    <xf numFmtId="199" fontId="11" fillId="0" borderId="10" xfId="24" applyNumberFormat="1" applyFont="1" applyFill="1" applyBorder="1" applyAlignment="1">
      <alignment horizontal="right" vertical="center" wrapText="1"/>
    </xf>
    <xf numFmtId="199" fontId="10" fillId="0" borderId="11" xfId="24" applyNumberFormat="1" applyFont="1" applyFill="1" applyBorder="1" applyAlignment="1" applyProtection="1">
      <alignment horizontal="right" vertical="center" wrapText="1"/>
    </xf>
    <xf numFmtId="199" fontId="11" fillId="0" borderId="10" xfId="24" applyNumberFormat="1" applyFont="1" applyFill="1" applyBorder="1" applyAlignment="1" applyProtection="1">
      <alignment horizontal="right" vertical="center" wrapText="1"/>
    </xf>
    <xf numFmtId="199" fontId="10" fillId="0" borderId="10" xfId="24" applyNumberFormat="1" applyFont="1" applyFill="1" applyBorder="1" applyAlignment="1">
      <alignment horizontal="center" vertical="center" wrapText="1"/>
    </xf>
    <xf numFmtId="201" fontId="10" fillId="0" borderId="10" xfId="24" applyNumberFormat="1" applyFont="1" applyFill="1" applyBorder="1" applyAlignment="1">
      <alignment horizontal="right" vertical="center" wrapText="1"/>
    </xf>
    <xf numFmtId="199" fontId="11" fillId="0" borderId="10" xfId="24" applyNumberFormat="1" applyFont="1" applyFill="1" applyBorder="1" applyAlignment="1">
      <alignment horizontal="center" vertical="center" wrapText="1"/>
    </xf>
    <xf numFmtId="201" fontId="11" fillId="0" borderId="10" xfId="24" applyNumberFormat="1" applyFont="1" applyFill="1" applyBorder="1" applyAlignment="1">
      <alignment horizontal="right" vertical="center" wrapText="1"/>
    </xf>
    <xf numFmtId="207" fontId="10" fillId="0" borderId="1" xfId="9" applyNumberFormat="1" applyFont="1" applyBorder="1" applyAlignment="1">
      <alignment horizontal="right" vertical="center" wrapText="1"/>
    </xf>
    <xf numFmtId="199" fontId="11" fillId="3" borderId="10" xfId="24" applyNumberFormat="1" applyFont="1" applyFill="1" applyBorder="1" applyAlignment="1" applyProtection="1">
      <alignment horizontal="right" vertical="center" wrapText="1"/>
    </xf>
    <xf numFmtId="49" fontId="26" fillId="0" borderId="1" xfId="765" applyNumberFormat="1" applyFont="1" applyFill="1" applyBorder="1" applyAlignment="1" applyProtection="1">
      <alignment horizontal="distributed" vertical="center"/>
    </xf>
    <xf numFmtId="199" fontId="10" fillId="3" borderId="10" xfId="24" applyNumberFormat="1" applyFont="1" applyFill="1" applyBorder="1" applyAlignment="1" applyProtection="1">
      <alignment horizontal="right" vertical="center" wrapText="1"/>
    </xf>
    <xf numFmtId="207" fontId="11" fillId="0" borderId="1" xfId="9" applyNumberFormat="1" applyFont="1" applyBorder="1" applyAlignment="1">
      <alignment horizontal="right" vertical="center" wrapText="1"/>
    </xf>
    <xf numFmtId="195" fontId="26" fillId="0" borderId="1" xfId="1024" applyNumberFormat="1" applyFont="1" applyFill="1" applyBorder="1" applyAlignment="1" applyProtection="1">
      <alignment vertical="center" wrapText="1"/>
      <protection locked="0"/>
    </xf>
    <xf numFmtId="49" fontId="26" fillId="0" borderId="1" xfId="765" applyNumberFormat="1" applyFont="1" applyFill="1" applyBorder="1" applyAlignment="1" applyProtection="1">
      <alignment horizontal="left" vertical="center"/>
    </xf>
    <xf numFmtId="195" fontId="26" fillId="0" borderId="1" xfId="1024" applyNumberFormat="1" applyFont="1" applyFill="1" applyBorder="1" applyAlignment="1" applyProtection="1">
      <alignment vertical="center"/>
      <protection locked="0"/>
    </xf>
    <xf numFmtId="0" fontId="26" fillId="0" borderId="1" xfId="1024" applyFont="1" applyFill="1" applyBorder="1" applyAlignment="1" applyProtection="1">
      <alignment horizontal="left" vertical="center"/>
      <protection locked="0"/>
    </xf>
    <xf numFmtId="199" fontId="26" fillId="3" borderId="1" xfId="24" applyNumberFormat="1" applyFont="1" applyFill="1" applyBorder="1" applyAlignment="1" applyProtection="1">
      <alignment horizontal="right" vertical="center" wrapText="1"/>
    </xf>
    <xf numFmtId="199" fontId="28" fillId="0" borderId="0" xfId="748" applyNumberFormat="1" applyAlignment="1">
      <alignment horizontal="right" vertical="center"/>
    </xf>
    <xf numFmtId="0" fontId="28" fillId="0" borderId="0" xfId="548" applyFill="1" applyAlignment="1"/>
    <xf numFmtId="0" fontId="28" fillId="0" borderId="0" xfId="548" applyAlignment="1"/>
    <xf numFmtId="0" fontId="29" fillId="0" borderId="0" xfId="548" applyNumberFormat="1" applyFont="1" applyFill="1" applyAlignment="1" applyProtection="1">
      <alignment horizontal="center" vertical="center" wrapText="1"/>
    </xf>
    <xf numFmtId="0" fontId="27" fillId="0" borderId="0" xfId="548" applyFont="1" applyFill="1" applyAlignment="1" applyProtection="1">
      <alignment horizontal="left" vertical="center"/>
    </xf>
    <xf numFmtId="205" fontId="27" fillId="0" borderId="0" xfId="548" applyNumberFormat="1" applyFont="1" applyFill="1" applyAlignment="1" applyProtection="1">
      <alignment horizontal="right"/>
    </xf>
    <xf numFmtId="0" fontId="31" fillId="0" borderId="0" xfId="548" applyFont="1" applyFill="1" applyAlignment="1">
      <alignment vertical="center"/>
    </xf>
    <xf numFmtId="0" fontId="27" fillId="0" borderId="0" xfId="548" applyFont="1" applyFill="1" applyAlignment="1">
      <alignment horizontal="right" vertical="center"/>
    </xf>
    <xf numFmtId="0" fontId="26" fillId="0" borderId="1" xfId="548" applyNumberFormat="1" applyFont="1" applyFill="1" applyBorder="1" applyAlignment="1" applyProtection="1">
      <alignment horizontal="center" vertical="center"/>
    </xf>
    <xf numFmtId="49" fontId="26" fillId="0" borderId="1" xfId="762" applyNumberFormat="1" applyFont="1" applyFill="1" applyBorder="1" applyAlignment="1" applyProtection="1">
      <alignment vertical="center"/>
    </xf>
    <xf numFmtId="207" fontId="10" fillId="0" borderId="1" xfId="487" applyNumberFormat="1" applyFont="1" applyFill="1" applyBorder="1" applyAlignment="1" applyProtection="1">
      <alignment horizontal="right" vertical="center" wrapText="1"/>
    </xf>
    <xf numFmtId="49" fontId="27" fillId="0" borderId="1" xfId="762" applyNumberFormat="1" applyFont="1" applyFill="1" applyBorder="1" applyAlignment="1" applyProtection="1">
      <alignment vertical="center"/>
    </xf>
    <xf numFmtId="207" fontId="11" fillId="0" borderId="1" xfId="487" applyNumberFormat="1" applyFont="1" applyFill="1" applyBorder="1" applyAlignment="1" applyProtection="1">
      <alignment horizontal="right" vertical="center" wrapText="1"/>
    </xf>
    <xf numFmtId="199" fontId="27" fillId="0" borderId="1" xfId="24" applyNumberFormat="1" applyFont="1" applyFill="1" applyBorder="1" applyAlignment="1">
      <alignment horizontal="right" vertical="center" wrapText="1"/>
    </xf>
    <xf numFmtId="199" fontId="11" fillId="0" borderId="1" xfId="24" applyNumberFormat="1" applyFont="1" applyFill="1" applyBorder="1" applyAlignment="1">
      <alignment horizontal="right" vertical="center" wrapText="1"/>
    </xf>
    <xf numFmtId="207" fontId="11" fillId="0" borderId="1" xfId="487" applyNumberFormat="1" applyFont="1" applyFill="1" applyBorder="1" applyAlignment="1">
      <alignment horizontal="right" vertical="center" wrapText="1"/>
    </xf>
    <xf numFmtId="199" fontId="11" fillId="0" borderId="1" xfId="24" applyNumberFormat="1" applyFont="1" applyFill="1" applyBorder="1" applyAlignment="1">
      <alignment horizontal="right" wrapText="1"/>
    </xf>
    <xf numFmtId="49" fontId="27" fillId="0" borderId="12" xfId="762" applyNumberFormat="1" applyFont="1" applyFill="1" applyBorder="1" applyAlignment="1" applyProtection="1">
      <alignment vertical="center"/>
    </xf>
    <xf numFmtId="199" fontId="11" fillId="3" borderId="1" xfId="24" applyNumberFormat="1" applyFont="1" applyFill="1" applyBorder="1" applyAlignment="1" applyProtection="1">
      <alignment horizontal="right" vertical="center" wrapText="1"/>
    </xf>
    <xf numFmtId="207" fontId="11" fillId="3" borderId="1" xfId="487" applyNumberFormat="1" applyFont="1" applyFill="1" applyBorder="1" applyAlignment="1" applyProtection="1">
      <alignment horizontal="right" vertical="center" wrapText="1"/>
    </xf>
    <xf numFmtId="49" fontId="27" fillId="0" borderId="13" xfId="762" applyNumberFormat="1" applyFont="1" applyFill="1" applyBorder="1" applyAlignment="1" applyProtection="1">
      <alignment vertical="center"/>
    </xf>
    <xf numFmtId="199" fontId="4" fillId="0" borderId="1" xfId="24" applyNumberFormat="1" applyFont="1" applyFill="1" applyBorder="1" applyAlignment="1" applyProtection="1">
      <alignment horizontal="right" vertical="center" wrapText="1"/>
    </xf>
    <xf numFmtId="207" fontId="4" fillId="0" borderId="1" xfId="487" applyNumberFormat="1" applyFont="1" applyFill="1" applyBorder="1" applyAlignment="1" applyProtection="1">
      <alignment horizontal="right" vertical="center" wrapText="1"/>
    </xf>
    <xf numFmtId="199" fontId="28" fillId="0" borderId="0" xfId="548" applyNumberFormat="1" applyAlignment="1"/>
    <xf numFmtId="0" fontId="28" fillId="0" borderId="0" xfId="786" applyFill="1" applyAlignment="1"/>
    <xf numFmtId="0" fontId="28" fillId="0" borderId="0" xfId="786" applyAlignment="1"/>
    <xf numFmtId="0" fontId="29" fillId="0" borderId="0" xfId="786" applyNumberFormat="1" applyFont="1" applyFill="1" applyAlignment="1" applyProtection="1">
      <alignment horizontal="center" vertical="center" wrapText="1"/>
    </xf>
    <xf numFmtId="0" fontId="11" fillId="0" borderId="0" xfId="562" applyFont="1" applyAlignment="1" applyProtection="1">
      <alignment horizontal="left" vertical="center"/>
    </xf>
    <xf numFmtId="0" fontId="30" fillId="0" borderId="0" xfId="562" applyFont="1" applyAlignment="1"/>
    <xf numFmtId="179" fontId="30" fillId="0" borderId="0" xfId="562" applyNumberFormat="1" applyFont="1" applyAlignment="1"/>
    <xf numFmtId="206" fontId="32" fillId="0" borderId="0" xfId="562" applyNumberFormat="1" applyFont="1" applyFill="1" applyBorder="1" applyAlignment="1" applyProtection="1">
      <alignment horizontal="right" vertical="center"/>
    </xf>
    <xf numFmtId="199" fontId="10" fillId="0" borderId="1" xfId="24" applyNumberFormat="1" applyFont="1" applyFill="1" applyBorder="1" applyAlignment="1">
      <alignment horizontal="right" vertical="center" wrapText="1"/>
    </xf>
    <xf numFmtId="207" fontId="26" fillId="0" borderId="1" xfId="805" applyNumberFormat="1" applyFont="1" applyFill="1" applyBorder="1" applyAlignment="1" applyProtection="1">
      <alignment horizontal="right" vertical="center" wrapText="1"/>
    </xf>
    <xf numFmtId="199" fontId="33" fillId="0" borderId="1" xfId="24" applyNumberFormat="1" applyFont="1" applyFill="1" applyBorder="1" applyAlignment="1" applyProtection="1">
      <alignment vertical="center" wrapText="1"/>
    </xf>
    <xf numFmtId="207" fontId="27" fillId="0" borderId="1" xfId="805" applyNumberFormat="1" applyFont="1" applyFill="1" applyBorder="1" applyAlignment="1" applyProtection="1">
      <alignment horizontal="right" vertical="center" wrapText="1"/>
    </xf>
    <xf numFmtId="199" fontId="4" fillId="0" borderId="1" xfId="24" applyNumberFormat="1" applyFont="1" applyFill="1" applyBorder="1" applyAlignment="1" applyProtection="1">
      <alignment vertical="center" wrapText="1"/>
    </xf>
    <xf numFmtId="199" fontId="28" fillId="0" borderId="0" xfId="786" applyNumberFormat="1" applyAlignment="1"/>
    <xf numFmtId="0" fontId="28" fillId="0" borderId="0" xfId="786" applyAlignment="1">
      <alignment vertical="center"/>
    </xf>
    <xf numFmtId="0" fontId="27" fillId="0" borderId="0" xfId="786" applyFont="1" applyFill="1" applyAlignment="1" applyProtection="1">
      <alignment horizontal="left" vertical="center"/>
    </xf>
    <xf numFmtId="4" fontId="27" fillId="0" borderId="0" xfId="786" applyNumberFormat="1" applyFont="1" applyFill="1" applyAlignment="1" applyProtection="1">
      <alignment horizontal="right" vertical="center"/>
    </xf>
    <xf numFmtId="179" fontId="31" fillId="0" borderId="0" xfId="786" applyNumberFormat="1" applyFont="1" applyFill="1" applyAlignment="1">
      <alignment vertical="center"/>
    </xf>
    <xf numFmtId="0" fontId="27" fillId="0" borderId="0" xfId="786" applyFont="1" applyFill="1" applyAlignment="1">
      <alignment horizontal="right" vertical="center"/>
    </xf>
    <xf numFmtId="0" fontId="26" fillId="0" borderId="1" xfId="784" applyNumberFormat="1" applyFont="1" applyFill="1" applyBorder="1" applyAlignment="1" applyProtection="1">
      <alignment horizontal="center" vertical="center"/>
    </xf>
    <xf numFmtId="49" fontId="26" fillId="0" borderId="1" xfId="788" applyNumberFormat="1" applyFont="1" applyFill="1" applyBorder="1" applyAlignment="1" applyProtection="1">
      <alignment vertical="center"/>
    </xf>
    <xf numFmtId="199" fontId="10" fillId="0" borderId="1" xfId="724" applyNumberFormat="1" applyFont="1" applyFill="1" applyBorder="1" applyAlignment="1">
      <alignment horizontal="right" vertical="center" wrapText="1"/>
    </xf>
    <xf numFmtId="207" fontId="10" fillId="0" borderId="1" xfId="424" applyNumberFormat="1" applyFont="1" applyFill="1" applyBorder="1" applyAlignment="1">
      <alignment horizontal="right" vertical="center" wrapText="1"/>
    </xf>
    <xf numFmtId="49" fontId="27" fillId="0" borderId="1" xfId="788" applyNumberFormat="1" applyFont="1" applyFill="1" applyBorder="1" applyAlignment="1" applyProtection="1">
      <alignment vertical="center"/>
    </xf>
    <xf numFmtId="199" fontId="11" fillId="0" borderId="1" xfId="724" applyNumberFormat="1" applyFont="1" applyFill="1" applyBorder="1" applyAlignment="1">
      <alignment horizontal="right" vertical="center" wrapText="1"/>
    </xf>
    <xf numFmtId="207" fontId="11" fillId="0" borderId="1" xfId="424" applyNumberFormat="1" applyFont="1" applyFill="1" applyBorder="1" applyAlignment="1">
      <alignment horizontal="right" vertical="center" wrapText="1"/>
    </xf>
    <xf numFmtId="199" fontId="27" fillId="0" borderId="1" xfId="724" applyNumberFormat="1" applyFont="1" applyFill="1" applyBorder="1" applyAlignment="1">
      <alignment horizontal="right" vertical="center" wrapText="1"/>
    </xf>
    <xf numFmtId="207" fontId="11" fillId="0" borderId="1" xfId="958" applyNumberFormat="1" applyFont="1" applyBorder="1" applyAlignment="1">
      <alignment horizontal="right" vertical="center" wrapText="1"/>
    </xf>
    <xf numFmtId="199" fontId="11" fillId="3" borderId="1" xfId="724" applyNumberFormat="1" applyFont="1" applyFill="1" applyBorder="1" applyAlignment="1">
      <alignment horizontal="right" vertical="center" wrapText="1"/>
    </xf>
    <xf numFmtId="207" fontId="10" fillId="0" borderId="1" xfId="958" applyNumberFormat="1" applyFont="1" applyBorder="1" applyAlignment="1">
      <alignment horizontal="right" vertical="center" wrapText="1"/>
    </xf>
    <xf numFmtId="49" fontId="26" fillId="0" borderId="1" xfId="765" applyNumberFormat="1" applyFont="1" applyFill="1" applyBorder="1" applyAlignment="1" applyProtection="1">
      <alignment vertical="center"/>
    </xf>
    <xf numFmtId="0" fontId="28" fillId="0" borderId="0" xfId="1019">
      <alignment vertical="center"/>
    </xf>
    <xf numFmtId="0" fontId="6" fillId="0" borderId="0" xfId="1019" applyFont="1" applyAlignment="1">
      <alignment horizontal="center" vertical="center" wrapText="1"/>
    </xf>
    <xf numFmtId="0" fontId="28" fillId="0" borderId="0" xfId="1019" applyFill="1">
      <alignment vertical="center"/>
    </xf>
    <xf numFmtId="0" fontId="1" fillId="0" borderId="0" xfId="0" applyFont="1" applyFill="1" applyAlignment="1">
      <alignment vertical="center"/>
    </xf>
    <xf numFmtId="0" fontId="34" fillId="0" borderId="0" xfId="840" applyFont="1" applyAlignment="1">
      <alignment horizontal="center" vertical="center" shrinkToFit="1"/>
    </xf>
    <xf numFmtId="0" fontId="9" fillId="0" borderId="0" xfId="840" applyFont="1" applyAlignment="1">
      <alignment horizontal="center" vertical="center" shrinkToFit="1"/>
    </xf>
    <xf numFmtId="0" fontId="11" fillId="0" borderId="0" xfId="840" applyFont="1" applyBorder="1" applyAlignment="1">
      <alignment horizontal="left" vertical="center" wrapText="1"/>
    </xf>
    <xf numFmtId="0" fontId="11" fillId="0" borderId="0" xfId="0" applyFont="1" applyFill="1" applyAlignment="1">
      <alignment horizontal="right"/>
    </xf>
    <xf numFmtId="0" fontId="26" fillId="0" borderId="1" xfId="1023" applyFont="1" applyBorder="1" applyAlignment="1">
      <alignment horizontal="center" vertical="center"/>
    </xf>
    <xf numFmtId="49" fontId="27" fillId="0" borderId="1" xfId="0" applyNumberFormat="1" applyFont="1" applyFill="1" applyBorder="1" applyAlignment="1" applyProtection="1">
      <alignment vertical="center" wrapText="1"/>
    </xf>
    <xf numFmtId="199" fontId="27" fillId="0" borderId="1" xfId="24" applyNumberFormat="1" applyFont="1" applyBorder="1" applyAlignment="1">
      <alignment horizontal="right" vertical="center" wrapText="1"/>
    </xf>
    <xf numFmtId="0" fontId="10" fillId="0" borderId="1" xfId="0" applyFont="1" applyFill="1" applyBorder="1" applyAlignment="1">
      <alignment horizontal="center" vertical="center"/>
    </xf>
    <xf numFmtId="0" fontId="26" fillId="0" borderId="1" xfId="1019" applyFont="1" applyFill="1" applyBorder="1">
      <alignment vertical="center"/>
    </xf>
    <xf numFmtId="0" fontId="11" fillId="0" borderId="1" xfId="0" applyFont="1" applyBorder="1" applyAlignment="1">
      <alignment horizontal="center" vertical="center"/>
    </xf>
    <xf numFmtId="199" fontId="27" fillId="0" borderId="1" xfId="24" applyNumberFormat="1" applyFont="1" applyBorder="1" applyAlignment="1">
      <alignment horizontal="center" vertical="center" wrapText="1"/>
    </xf>
    <xf numFmtId="199" fontId="26" fillId="0" borderId="1" xfId="24" applyNumberFormat="1" applyFont="1" applyBorder="1" applyAlignment="1">
      <alignment horizontal="center" vertical="center" wrapText="1"/>
    </xf>
    <xf numFmtId="0" fontId="9" fillId="0" borderId="0" xfId="839" applyFont="1" applyAlignment="1">
      <alignment horizontal="center" vertical="center" shrinkToFit="1"/>
    </xf>
    <xf numFmtId="0" fontId="11" fillId="0" borderId="0" xfId="839" applyFont="1" applyAlignment="1">
      <alignment horizontal="left" vertical="center" wrapText="1"/>
    </xf>
    <xf numFmtId="0" fontId="11" fillId="0" borderId="0" xfId="839" applyFont="1" applyFill="1" applyAlignment="1">
      <alignment horizontal="left" vertical="center" wrapText="1"/>
    </xf>
    <xf numFmtId="195" fontId="27" fillId="0" borderId="0" xfId="1021" applyNumberFormat="1" applyFont="1" applyBorder="1" applyAlignment="1">
      <alignment horizontal="right" vertical="center"/>
    </xf>
    <xf numFmtId="0" fontId="26" fillId="0" borderId="1" xfId="1021" applyFont="1" applyBorder="1" applyAlignment="1">
      <alignment horizontal="center" vertical="center"/>
    </xf>
    <xf numFmtId="183" fontId="10" fillId="0" borderId="1" xfId="0" applyNumberFormat="1" applyFont="1" applyFill="1" applyBorder="1" applyAlignment="1">
      <alignment horizontal="left" vertical="center" wrapText="1"/>
    </xf>
    <xf numFmtId="201" fontId="10" fillId="0" borderId="1" xfId="0" applyNumberFormat="1" applyFont="1" applyFill="1" applyBorder="1" applyAlignment="1">
      <alignment horizontal="right" vertical="center" wrapText="1"/>
    </xf>
    <xf numFmtId="207" fontId="11" fillId="3" borderId="1" xfId="839" applyNumberFormat="1" applyFont="1" applyFill="1" applyBorder="1" applyAlignment="1">
      <alignment horizontal="right" vertical="center" wrapText="1"/>
    </xf>
    <xf numFmtId="183" fontId="11" fillId="0" borderId="1" xfId="0" applyNumberFormat="1" applyFont="1" applyFill="1" applyBorder="1" applyAlignment="1">
      <alignment horizontal="left" vertical="center" wrapText="1"/>
    </xf>
    <xf numFmtId="201" fontId="11" fillId="0" borderId="1" xfId="0" applyNumberFormat="1" applyFont="1" applyFill="1" applyBorder="1" applyAlignment="1">
      <alignment horizontal="right" vertical="center" wrapText="1"/>
    </xf>
    <xf numFmtId="195" fontId="27" fillId="0" borderId="1" xfId="1019" applyNumberFormat="1" applyFont="1" applyFill="1" applyBorder="1" applyAlignment="1">
      <alignment horizontal="right" vertical="center" wrapText="1"/>
    </xf>
    <xf numFmtId="201" fontId="26" fillId="0" borderId="9" xfId="0" applyNumberFormat="1" applyFont="1" applyFill="1" applyBorder="1" applyAlignment="1">
      <alignment horizontal="right" vertical="center" wrapText="1"/>
    </xf>
    <xf numFmtId="207" fontId="10" fillId="3" borderId="1" xfId="839" applyNumberFormat="1" applyFont="1" applyFill="1" applyBorder="1" applyAlignment="1">
      <alignment horizontal="right" vertical="center" wrapText="1"/>
    </xf>
    <xf numFmtId="183" fontId="11" fillId="0" borderId="10" xfId="0" applyNumberFormat="1" applyFont="1" applyFill="1" applyBorder="1" applyAlignment="1">
      <alignment horizontal="left" vertical="center" wrapText="1"/>
    </xf>
    <xf numFmtId="201" fontId="27" fillId="0" borderId="10" xfId="0" applyNumberFormat="1" applyFont="1" applyFill="1" applyBorder="1" applyAlignment="1">
      <alignment horizontal="right" vertical="center" wrapText="1"/>
    </xf>
    <xf numFmtId="183" fontId="11" fillId="0" borderId="14" xfId="0" applyNumberFormat="1" applyFont="1" applyFill="1" applyBorder="1" applyAlignment="1">
      <alignment horizontal="left" vertical="center" wrapText="1"/>
    </xf>
    <xf numFmtId="201" fontId="10" fillId="0" borderId="14" xfId="0" applyNumberFormat="1" applyFont="1" applyFill="1" applyBorder="1" applyAlignment="1">
      <alignment horizontal="right" vertical="center" wrapText="1"/>
    </xf>
    <xf numFmtId="183" fontId="11" fillId="0" borderId="15" xfId="0" applyNumberFormat="1" applyFont="1" applyFill="1" applyBorder="1" applyAlignment="1">
      <alignment horizontal="left" vertical="center" wrapText="1"/>
    </xf>
    <xf numFmtId="201" fontId="10" fillId="0" borderId="15" xfId="0" applyNumberFormat="1" applyFont="1" applyFill="1" applyBorder="1" applyAlignment="1">
      <alignment horizontal="right" vertical="center" wrapText="1"/>
    </xf>
    <xf numFmtId="195" fontId="27" fillId="3" borderId="1" xfId="1019" applyNumberFormat="1" applyFont="1" applyFill="1" applyBorder="1" applyAlignment="1">
      <alignment horizontal="right" vertical="center" wrapText="1"/>
    </xf>
    <xf numFmtId="183" fontId="11" fillId="0" borderId="1" xfId="0" applyNumberFormat="1" applyFont="1" applyFill="1" applyBorder="1" applyAlignment="1">
      <alignment vertical="center" wrapText="1"/>
    </xf>
    <xf numFmtId="183" fontId="11" fillId="0" borderId="9" xfId="0" applyNumberFormat="1" applyFont="1" applyFill="1" applyBorder="1" applyAlignment="1">
      <alignment horizontal="left" vertical="center" wrapText="1"/>
    </xf>
    <xf numFmtId="201" fontId="10" fillId="0" borderId="9" xfId="0" applyNumberFormat="1" applyFont="1" applyFill="1" applyBorder="1" applyAlignment="1">
      <alignment horizontal="right" vertical="center" wrapText="1"/>
    </xf>
    <xf numFmtId="201" fontId="11" fillId="0" borderId="1" xfId="0" applyNumberFormat="1" applyFont="1" applyFill="1" applyBorder="1" applyAlignment="1">
      <alignment horizontal="right" vertical="center" wrapText="1" shrinkToFit="1"/>
    </xf>
    <xf numFmtId="201" fontId="11" fillId="0" borderId="9" xfId="0" applyNumberFormat="1" applyFont="1" applyFill="1" applyBorder="1" applyAlignment="1">
      <alignment horizontal="right" vertical="center" wrapText="1"/>
    </xf>
    <xf numFmtId="183" fontId="11" fillId="0" borderId="10" xfId="0" applyNumberFormat="1" applyFont="1" applyFill="1" applyBorder="1" applyAlignment="1">
      <alignment vertical="center" wrapText="1"/>
    </xf>
    <xf numFmtId="201" fontId="11" fillId="0" borderId="10"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207" fontId="11" fillId="0" borderId="1" xfId="839" applyNumberFormat="1" applyFont="1" applyFill="1" applyBorder="1" applyAlignment="1">
      <alignment horizontal="right" vertical="center" wrapText="1"/>
    </xf>
    <xf numFmtId="0" fontId="28" fillId="0" borderId="0" xfId="515" applyAlignment="1"/>
    <xf numFmtId="0" fontId="35" fillId="2" borderId="0" xfId="515" applyFont="1" applyFill="1" applyAlignment="1"/>
    <xf numFmtId="0" fontId="36" fillId="2" borderId="0" xfId="839" applyFont="1" applyFill="1" applyAlignment="1">
      <alignment horizontal="center" vertical="center" shrinkToFit="1"/>
    </xf>
    <xf numFmtId="0" fontId="37" fillId="2" borderId="0" xfId="839" applyFont="1" applyFill="1" applyAlignment="1">
      <alignment horizontal="left" vertical="center" wrapText="1"/>
    </xf>
    <xf numFmtId="0" fontId="27" fillId="0" borderId="0" xfId="515" applyFont="1" applyAlignment="1">
      <alignment horizontal="right" vertical="center"/>
    </xf>
    <xf numFmtId="0" fontId="26" fillId="0" borderId="1" xfId="515" applyFont="1" applyFill="1" applyBorder="1" applyAlignment="1">
      <alignment horizontal="center" vertical="center" wrapText="1"/>
    </xf>
    <xf numFmtId="195" fontId="26" fillId="2" borderId="1" xfId="1019" applyNumberFormat="1" applyFont="1" applyFill="1" applyBorder="1" applyAlignment="1">
      <alignment horizontal="center" vertical="center" wrapText="1"/>
    </xf>
    <xf numFmtId="194" fontId="26" fillId="0" borderId="1" xfId="1216" applyNumberFormat="1" applyFont="1" applyFill="1" applyBorder="1" applyAlignment="1">
      <alignment horizontal="right" vertical="center" wrapText="1"/>
    </xf>
    <xf numFmtId="207" fontId="26" fillId="0" borderId="1" xfId="33" applyNumberFormat="1" applyFont="1" applyFill="1" applyBorder="1" applyAlignment="1">
      <alignment horizontal="right" vertical="center" wrapText="1"/>
    </xf>
    <xf numFmtId="199" fontId="27" fillId="0" borderId="1" xfId="1216" applyNumberFormat="1" applyFont="1" applyFill="1" applyBorder="1" applyAlignment="1">
      <alignment vertical="center" wrapText="1"/>
    </xf>
    <xf numFmtId="199" fontId="27" fillId="0" borderId="1" xfId="1216" applyNumberFormat="1" applyFont="1" applyFill="1" applyBorder="1" applyAlignment="1">
      <alignment horizontal="right" vertical="center" wrapText="1"/>
    </xf>
    <xf numFmtId="199" fontId="27" fillId="0" borderId="1" xfId="839" applyNumberFormat="1" applyFont="1" applyFill="1" applyBorder="1" applyAlignment="1">
      <alignment horizontal="right" vertical="center" wrapText="1"/>
    </xf>
    <xf numFmtId="207" fontId="27" fillId="0" borderId="1" xfId="33" applyNumberFormat="1" applyFont="1" applyFill="1" applyBorder="1" applyAlignment="1">
      <alignment horizontal="right" vertical="center" wrapText="1"/>
    </xf>
    <xf numFmtId="201" fontId="26" fillId="0" borderId="1" xfId="24" applyNumberFormat="1" applyFont="1" applyBorder="1" applyAlignment="1">
      <alignment horizontal="right" vertical="center" wrapText="1"/>
    </xf>
    <xf numFmtId="189" fontId="11" fillId="0" borderId="1" xfId="0" applyNumberFormat="1" applyFont="1" applyFill="1" applyBorder="1" applyAlignment="1">
      <alignment horizontal="left" vertical="center" wrapText="1"/>
    </xf>
    <xf numFmtId="199" fontId="27" fillId="0" borderId="1" xfId="515" applyNumberFormat="1" applyFont="1" applyFill="1" applyBorder="1" applyAlignment="1">
      <alignment horizontal="right" vertical="center" wrapText="1"/>
    </xf>
    <xf numFmtId="195" fontId="27" fillId="0" borderId="1" xfId="839" applyNumberFormat="1" applyFont="1" applyFill="1" applyBorder="1" applyAlignment="1">
      <alignment horizontal="right" vertical="center" wrapText="1"/>
    </xf>
    <xf numFmtId="194" fontId="11" fillId="0" borderId="1" xfId="0" applyNumberFormat="1" applyFont="1" applyFill="1" applyBorder="1" applyAlignment="1">
      <alignment vertical="center" wrapText="1"/>
    </xf>
    <xf numFmtId="201" fontId="26" fillId="0" borderId="1" xfId="24" applyNumberFormat="1" applyFont="1" applyFill="1" applyBorder="1" applyAlignment="1">
      <alignment vertical="center" wrapText="1"/>
    </xf>
    <xf numFmtId="195" fontId="27" fillId="0" borderId="1" xfId="839" applyNumberFormat="1" applyFont="1" applyFill="1" applyBorder="1" applyAlignment="1">
      <alignment vertical="center" wrapText="1"/>
    </xf>
    <xf numFmtId="194" fontId="10" fillId="0" borderId="1" xfId="0" applyNumberFormat="1" applyFont="1" applyFill="1" applyBorder="1" applyAlignment="1">
      <alignment horizontal="right" vertical="center" wrapText="1"/>
    </xf>
    <xf numFmtId="199" fontId="26" fillId="0" borderId="1" xfId="1216" applyNumberFormat="1" applyFont="1" applyFill="1" applyBorder="1" applyAlignment="1">
      <alignment horizontal="right" vertical="center" wrapText="1"/>
    </xf>
    <xf numFmtId="189" fontId="10" fillId="0" borderId="1" xfId="0" applyNumberFormat="1" applyFont="1" applyFill="1" applyBorder="1" applyAlignment="1">
      <alignment horizontal="left" vertical="center" wrapText="1"/>
    </xf>
    <xf numFmtId="199" fontId="26" fillId="0" borderId="1" xfId="839" applyNumberFormat="1" applyFont="1" applyFill="1" applyBorder="1" applyAlignment="1">
      <alignment horizontal="right" vertical="center" wrapText="1"/>
    </xf>
    <xf numFmtId="201" fontId="26" fillId="0" borderId="1" xfId="24" applyNumberFormat="1" applyFont="1" applyFill="1" applyBorder="1" applyAlignment="1" applyProtection="1">
      <alignment horizontal="right" vertical="center" wrapText="1"/>
    </xf>
    <xf numFmtId="201" fontId="27" fillId="0" borderId="1" xfId="24" applyNumberFormat="1" applyFont="1" applyFill="1" applyBorder="1" applyAlignment="1" applyProtection="1">
      <alignment horizontal="right" vertical="center" wrapText="1"/>
    </xf>
    <xf numFmtId="194" fontId="27" fillId="0" borderId="1" xfId="1216" applyNumberFormat="1" applyFont="1" applyFill="1" applyBorder="1" applyAlignment="1">
      <alignment horizontal="right" vertical="center" wrapText="1"/>
    </xf>
    <xf numFmtId="0" fontId="27" fillId="0" borderId="0" xfId="515" applyFont="1" applyAlignment="1"/>
    <xf numFmtId="0" fontId="28" fillId="0" borderId="0" xfId="515" applyFill="1" applyAlignment="1"/>
    <xf numFmtId="0" fontId="9" fillId="3" borderId="0" xfId="839" applyFont="1" applyFill="1" applyAlignment="1">
      <alignment horizontal="center" vertical="center" shrinkToFit="1"/>
    </xf>
    <xf numFmtId="0" fontId="11" fillId="3" borderId="0" xfId="839" applyFont="1" applyFill="1" applyAlignment="1">
      <alignment horizontal="left" vertical="center" wrapText="1"/>
    </xf>
    <xf numFmtId="0" fontId="27" fillId="3" borderId="0" xfId="515" applyFont="1" applyFill="1" applyAlignment="1">
      <alignment horizontal="right" vertical="center"/>
    </xf>
    <xf numFmtId="0" fontId="26" fillId="3" borderId="1" xfId="1021" applyFont="1" applyFill="1" applyBorder="1" applyAlignment="1">
      <alignment horizontal="distributed" vertical="center" wrapText="1" indent="3"/>
    </xf>
    <xf numFmtId="201" fontId="11" fillId="0" borderId="15" xfId="0" applyNumberFormat="1" applyFont="1" applyFill="1" applyBorder="1" applyAlignment="1">
      <alignment horizontal="right" vertical="center" wrapText="1"/>
    </xf>
    <xf numFmtId="0" fontId="9" fillId="0" borderId="0" xfId="839" applyFont="1" applyFill="1" applyAlignment="1">
      <alignment horizontal="center" vertical="center" shrinkToFit="1"/>
    </xf>
    <xf numFmtId="206" fontId="27" fillId="0" borderId="0" xfId="748" applyNumberFormat="1" applyFont="1" applyFill="1" applyBorder="1" applyAlignment="1" applyProtection="1">
      <alignment horizontal="left" vertical="center"/>
    </xf>
    <xf numFmtId="0" fontId="27" fillId="0" borderId="0" xfId="515" applyFont="1" applyFill="1" applyBorder="1" applyAlignment="1">
      <alignment vertical="center"/>
    </xf>
    <xf numFmtId="0" fontId="27" fillId="0" borderId="0" xfId="515" applyFont="1" applyFill="1" applyAlignment="1">
      <alignment vertical="center"/>
    </xf>
    <xf numFmtId="206" fontId="30" fillId="0" borderId="0" xfId="748" applyNumberFormat="1" applyFont="1" applyFill="1" applyBorder="1" applyAlignment="1" applyProtection="1">
      <alignment horizontal="right" vertical="center"/>
    </xf>
    <xf numFmtId="201" fontId="26" fillId="0" borderId="1" xfId="24" applyNumberFormat="1" applyFont="1" applyFill="1" applyBorder="1" applyAlignment="1">
      <alignment horizontal="right" vertical="center" wrapText="1"/>
    </xf>
    <xf numFmtId="0" fontId="38" fillId="0" borderId="0" xfId="0" applyFont="1" applyAlignment="1"/>
    <xf numFmtId="0" fontId="0" fillId="0" borderId="0" xfId="0" applyFill="1" applyAlignment="1"/>
    <xf numFmtId="0" fontId="39" fillId="0" borderId="0" xfId="764" applyFont="1" applyFill="1" applyBorder="1" applyAlignment="1">
      <alignment horizontal="center" vertical="center"/>
    </xf>
    <xf numFmtId="0" fontId="11" fillId="0" borderId="0" xfId="765" applyFont="1" applyFill="1" applyAlignment="1">
      <alignment horizontal="left" vertical="center"/>
    </xf>
    <xf numFmtId="0" fontId="11" fillId="0" borderId="0" xfId="0" applyFont="1" applyFill="1" applyAlignment="1">
      <alignment vertical="center"/>
    </xf>
    <xf numFmtId="0" fontId="11" fillId="0" borderId="0" xfId="765" applyFont="1" applyFill="1" applyAlignment="1">
      <alignment horizontal="right" vertical="center"/>
    </xf>
    <xf numFmtId="195" fontId="26" fillId="0" borderId="1" xfId="1019" applyNumberFormat="1" applyFont="1" applyFill="1" applyBorder="1" applyAlignment="1">
      <alignment horizontal="center" vertical="center" wrapText="1"/>
    </xf>
    <xf numFmtId="199" fontId="27" fillId="0" borderId="1" xfId="0" applyNumberFormat="1" applyFont="1" applyFill="1" applyBorder="1" applyAlignment="1">
      <alignment vertical="center" wrapText="1"/>
    </xf>
    <xf numFmtId="207" fontId="27" fillId="0" borderId="1" xfId="33" applyNumberFormat="1" applyFont="1" applyFill="1" applyBorder="1" applyAlignment="1">
      <alignment vertical="center" wrapText="1"/>
    </xf>
    <xf numFmtId="199" fontId="26" fillId="0" borderId="1" xfId="0" applyNumberFormat="1" applyFont="1" applyFill="1" applyBorder="1" applyAlignment="1">
      <alignment vertical="center" wrapText="1"/>
    </xf>
    <xf numFmtId="207" fontId="26" fillId="0" borderId="1" xfId="33" applyNumberFormat="1" applyFont="1" applyFill="1" applyBorder="1" applyAlignment="1">
      <alignment vertical="center" wrapText="1"/>
    </xf>
    <xf numFmtId="0" fontId="40" fillId="0" borderId="0" xfId="1019" applyFont="1" applyProtection="1">
      <alignment vertical="center"/>
    </xf>
    <xf numFmtId="0" fontId="41" fillId="0" borderId="0" xfId="1019" applyFont="1" applyAlignment="1" applyProtection="1">
      <alignment horizontal="center" vertical="center"/>
    </xf>
    <xf numFmtId="0" fontId="41" fillId="0" borderId="0" xfId="1019" applyFont="1" applyProtection="1">
      <alignment vertical="center"/>
    </xf>
    <xf numFmtId="0" fontId="28" fillId="0" borderId="0" xfId="1019" applyProtection="1">
      <alignment vertical="center"/>
    </xf>
    <xf numFmtId="0" fontId="28" fillId="3" borderId="0" xfId="1019" applyFill="1" applyProtection="1">
      <alignment vertical="center"/>
    </xf>
    <xf numFmtId="195" fontId="28" fillId="0" borderId="0" xfId="1019" applyNumberFormat="1" applyProtection="1">
      <alignment vertical="center"/>
    </xf>
    <xf numFmtId="0" fontId="2" fillId="0" borderId="0" xfId="1019" applyFont="1" applyFill="1" applyAlignment="1" applyProtection="1">
      <alignment horizontal="center" vertical="center"/>
    </xf>
    <xf numFmtId="0" fontId="27" fillId="0" borderId="0" xfId="1019" applyFont="1" applyFill="1" applyProtection="1">
      <alignment vertical="center"/>
    </xf>
    <xf numFmtId="195" fontId="27" fillId="0" borderId="0" xfId="1019" applyNumberFormat="1" applyFont="1" applyFill="1" applyBorder="1" applyAlignment="1" applyProtection="1">
      <alignment horizontal="right" vertical="center"/>
    </xf>
    <xf numFmtId="0" fontId="26" fillId="0" borderId="1" xfId="1019" applyFont="1" applyFill="1" applyBorder="1" applyAlignment="1" applyProtection="1">
      <alignment horizontal="distributed" vertical="center" wrapText="1" indent="3"/>
    </xf>
    <xf numFmtId="195" fontId="26" fillId="0" borderId="1" xfId="1019"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horizontal="left" vertical="center" wrapText="1"/>
    </xf>
    <xf numFmtId="3" fontId="10" fillId="0" borderId="1" xfId="0" applyNumberFormat="1" applyFont="1" applyFill="1" applyBorder="1" applyAlignment="1" applyProtection="1">
      <alignment horizontal="right" vertical="center"/>
      <protection locked="0"/>
    </xf>
    <xf numFmtId="207" fontId="26" fillId="0" borderId="1" xfId="33" applyNumberFormat="1" applyFont="1" applyFill="1" applyBorder="1" applyAlignment="1" applyProtection="1">
      <alignment horizontal="right" vertical="center" wrapText="1"/>
      <protection locked="0"/>
    </xf>
    <xf numFmtId="49" fontId="11" fillId="0" borderId="1" xfId="0" applyNumberFormat="1" applyFont="1" applyFill="1" applyBorder="1" applyAlignment="1" applyProtection="1">
      <alignment horizontal="left" vertical="center" wrapText="1"/>
    </xf>
    <xf numFmtId="3" fontId="11" fillId="0" borderId="1" xfId="0" applyNumberFormat="1" applyFont="1" applyFill="1" applyBorder="1" applyAlignment="1" applyProtection="1">
      <alignment horizontal="right" vertical="center"/>
      <protection locked="0"/>
    </xf>
    <xf numFmtId="207" fontId="27" fillId="0" borderId="1" xfId="33" applyNumberFormat="1" applyFont="1" applyFill="1" applyBorder="1" applyAlignment="1" applyProtection="1">
      <alignment horizontal="right" vertical="center" wrapText="1"/>
      <protection locked="0"/>
    </xf>
    <xf numFmtId="3" fontId="11" fillId="0" borderId="1" xfId="0" applyNumberFormat="1" applyFont="1" applyFill="1" applyBorder="1" applyAlignment="1" applyProtection="1">
      <alignment horizontal="right" vertical="center"/>
    </xf>
    <xf numFmtId="49" fontId="42" fillId="0" borderId="1" xfId="0" applyNumberFormat="1" applyFont="1" applyFill="1" applyBorder="1" applyAlignment="1" applyProtection="1">
      <alignment horizontal="distributed" vertical="center" wrapText="1"/>
    </xf>
    <xf numFmtId="0" fontId="26" fillId="0" borderId="1" xfId="1019" applyFont="1" applyFill="1" applyBorder="1" applyAlignment="1">
      <alignment horizontal="left" vertical="center" wrapText="1"/>
    </xf>
    <xf numFmtId="199" fontId="26" fillId="0" borderId="1" xfId="24" applyNumberFormat="1" applyFont="1" applyFill="1" applyBorder="1" applyAlignment="1" applyProtection="1">
      <alignment horizontal="right" vertical="center" wrapText="1"/>
    </xf>
    <xf numFmtId="207" fontId="26" fillId="0" borderId="1" xfId="33" applyNumberFormat="1" applyFont="1" applyFill="1" applyBorder="1" applyAlignment="1" applyProtection="1">
      <alignment horizontal="right" vertical="center" wrapText="1"/>
    </xf>
    <xf numFmtId="0" fontId="27" fillId="0" borderId="1" xfId="1019" applyFont="1" applyFill="1" applyBorder="1" applyAlignment="1">
      <alignment horizontal="left" vertical="center" wrapText="1"/>
    </xf>
    <xf numFmtId="199" fontId="27" fillId="0" borderId="1" xfId="24" applyNumberFormat="1" applyFont="1" applyFill="1" applyBorder="1" applyAlignment="1" applyProtection="1">
      <alignment horizontal="right" vertical="center" wrapText="1"/>
    </xf>
    <xf numFmtId="207" fontId="27" fillId="0" borderId="1" xfId="33" applyNumberFormat="1" applyFont="1" applyFill="1" applyBorder="1" applyAlignment="1" applyProtection="1">
      <alignment horizontal="right" vertical="center" wrapText="1"/>
    </xf>
    <xf numFmtId="0" fontId="26" fillId="0" borderId="1" xfId="1018" applyFont="1" applyFill="1" applyBorder="1" applyAlignment="1">
      <alignment horizontal="left" vertical="center" wrapText="1"/>
    </xf>
    <xf numFmtId="0" fontId="26" fillId="0" borderId="1" xfId="1019" applyFont="1" applyFill="1" applyBorder="1" applyAlignment="1">
      <alignment horizontal="distributed" vertical="center" wrapText="1" indent="1"/>
    </xf>
    <xf numFmtId="199" fontId="28" fillId="3" borderId="0" xfId="1019" applyNumberFormat="1" applyFill="1" applyProtection="1">
      <alignment vertical="center"/>
    </xf>
    <xf numFmtId="0" fontId="40" fillId="0" borderId="0" xfId="1019" applyFont="1">
      <alignment vertical="center"/>
    </xf>
    <xf numFmtId="0" fontId="41" fillId="0" borderId="0" xfId="1019" applyFont="1" applyAlignment="1">
      <alignment horizontal="center" vertical="center"/>
    </xf>
    <xf numFmtId="195" fontId="28" fillId="0" borderId="0" xfId="1019" applyNumberFormat="1">
      <alignment vertical="center"/>
    </xf>
    <xf numFmtId="0" fontId="2" fillId="0" borderId="0" xfId="1019" applyFont="1" applyFill="1" applyAlignment="1">
      <alignment horizontal="center" vertical="center"/>
    </xf>
    <xf numFmtId="0" fontId="27" fillId="0" borderId="0" xfId="1019" applyFont="1" applyFill="1">
      <alignment vertical="center"/>
    </xf>
    <xf numFmtId="0" fontId="43" fillId="0" borderId="0" xfId="1019" applyFont="1" applyFill="1">
      <alignment vertical="center"/>
    </xf>
    <xf numFmtId="195" fontId="27" fillId="0" borderId="0" xfId="1019" applyNumberFormat="1" applyFont="1" applyFill="1" applyAlignment="1">
      <alignment horizontal="right" vertical="center"/>
    </xf>
    <xf numFmtId="0" fontId="26" fillId="0" borderId="1" xfId="1019" applyFont="1" applyFill="1" applyBorder="1" applyAlignment="1">
      <alignment horizontal="distributed" vertical="center" wrapText="1" indent="3"/>
    </xf>
    <xf numFmtId="49" fontId="26" fillId="0" borderId="1" xfId="0" applyNumberFormat="1" applyFont="1" applyFill="1" applyBorder="1" applyAlignment="1" applyProtection="1">
      <alignment vertical="center" wrapText="1"/>
    </xf>
    <xf numFmtId="0" fontId="26" fillId="0" borderId="1" xfId="1018" applyFont="1" applyFill="1" applyBorder="1" applyAlignment="1">
      <alignment horizontal="left" vertical="center"/>
    </xf>
    <xf numFmtId="195" fontId="26" fillId="0" borderId="1" xfId="1019" applyNumberFormat="1" applyFont="1" applyFill="1" applyBorder="1" applyAlignment="1">
      <alignment horizontal="right" vertical="center" wrapText="1"/>
    </xf>
    <xf numFmtId="0" fontId="27" fillId="0" borderId="1" xfId="1019" applyFont="1" applyFill="1" applyBorder="1" applyAlignment="1">
      <alignment horizontal="left" vertical="center"/>
    </xf>
    <xf numFmtId="201" fontId="27" fillId="0" borderId="1" xfId="24" applyNumberFormat="1" applyFont="1" applyFill="1" applyBorder="1" applyAlignment="1">
      <alignment horizontal="right" vertical="center" wrapText="1"/>
    </xf>
    <xf numFmtId="0" fontId="26" fillId="0" borderId="1" xfId="1019" applyFont="1" applyFill="1" applyBorder="1" applyAlignment="1">
      <alignment horizontal="distributed" vertical="center" indent="1"/>
    </xf>
    <xf numFmtId="0" fontId="40" fillId="0" borderId="0" xfId="1019" applyFont="1" applyFill="1" applyProtection="1">
      <alignment vertical="center"/>
    </xf>
    <xf numFmtId="0" fontId="41" fillId="0" borderId="0" xfId="1019" applyFont="1" applyFill="1" applyAlignment="1" applyProtection="1">
      <alignment horizontal="center" vertical="center"/>
    </xf>
    <xf numFmtId="0" fontId="28" fillId="0" borderId="0" xfId="1019" applyFill="1" applyProtection="1">
      <alignment vertical="center"/>
    </xf>
    <xf numFmtId="195" fontId="28" fillId="0" borderId="0" xfId="1019" applyNumberFormat="1" applyFill="1" applyProtection="1">
      <alignment vertical="center"/>
    </xf>
    <xf numFmtId="3" fontId="26" fillId="0" borderId="1" xfId="0" applyNumberFormat="1" applyFont="1" applyFill="1" applyBorder="1" applyAlignment="1">
      <alignment horizontal="right" vertical="center"/>
    </xf>
    <xf numFmtId="3" fontId="26" fillId="0" borderId="1" xfId="0" applyNumberFormat="1" applyFont="1" applyFill="1" applyBorder="1" applyAlignment="1" applyProtection="1">
      <alignment horizontal="right" vertical="center"/>
      <protection locked="0"/>
    </xf>
    <xf numFmtId="3" fontId="27" fillId="0" borderId="1" xfId="0" applyNumberFormat="1" applyFont="1" applyFill="1" applyBorder="1" applyAlignment="1">
      <alignment horizontal="right" vertical="center"/>
    </xf>
    <xf numFmtId="3" fontId="27" fillId="0" borderId="1" xfId="0" applyNumberFormat="1" applyFont="1" applyFill="1" applyBorder="1" applyAlignment="1" applyProtection="1">
      <alignment horizontal="right" vertical="center"/>
      <protection locked="0"/>
    </xf>
    <xf numFmtId="3" fontId="28" fillId="0" borderId="0" xfId="1019" applyNumberFormat="1" applyFill="1" applyProtection="1">
      <alignment vertical="center"/>
    </xf>
    <xf numFmtId="195" fontId="26" fillId="0" borderId="1" xfId="1019" applyNumberFormat="1" applyFont="1" applyFill="1" applyBorder="1" applyAlignment="1" applyProtection="1">
      <alignment horizontal="right" vertical="center" wrapText="1"/>
      <protection locked="0"/>
    </xf>
    <xf numFmtId="195" fontId="27" fillId="0" borderId="1" xfId="1019" applyNumberFormat="1" applyFont="1" applyFill="1" applyBorder="1" applyAlignment="1" applyProtection="1">
      <alignment horizontal="right" vertical="center" wrapText="1"/>
      <protection locked="0"/>
    </xf>
    <xf numFmtId="3" fontId="28" fillId="0" borderId="0" xfId="1019" applyNumberFormat="1">
      <alignment vertical="center"/>
    </xf>
    <xf numFmtId="0" fontId="1" fillId="0" borderId="0" xfId="0" applyFont="1" applyFill="1" applyBorder="1" applyAlignment="1"/>
    <xf numFmtId="0" fontId="44" fillId="0" borderId="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11" fillId="0" borderId="0" xfId="0" applyFont="1" applyAlignment="1">
      <alignment horizontal="right"/>
    </xf>
    <xf numFmtId="0" fontId="26" fillId="0" borderId="12" xfId="1023" applyFont="1" applyBorder="1" applyAlignment="1">
      <alignment horizontal="center" vertical="center"/>
    </xf>
    <xf numFmtId="0" fontId="26" fillId="0" borderId="17" xfId="1023" applyFont="1" applyBorder="1" applyAlignment="1">
      <alignment horizontal="center" vertical="center"/>
    </xf>
    <xf numFmtId="0" fontId="26" fillId="0" borderId="18" xfId="1023" applyFont="1" applyBorder="1" applyAlignment="1">
      <alignment horizontal="center" vertical="center"/>
    </xf>
    <xf numFmtId="0" fontId="26" fillId="0" borderId="13" xfId="1023" applyFont="1" applyBorder="1" applyAlignment="1">
      <alignment horizontal="center" vertical="center"/>
    </xf>
    <xf numFmtId="49" fontId="26" fillId="0" borderId="1" xfId="787" applyNumberFormat="1" applyFont="1" applyFill="1" applyBorder="1" applyAlignment="1" applyProtection="1">
      <alignment horizontal="center" vertical="center"/>
    </xf>
    <xf numFmtId="0" fontId="33" fillId="0" borderId="1" xfId="0" applyFont="1" applyFill="1" applyBorder="1" applyAlignment="1">
      <alignment horizontal="right" vertical="center"/>
    </xf>
    <xf numFmtId="10" fontId="33" fillId="0" borderId="1" xfId="0" applyNumberFormat="1" applyFont="1" applyFill="1" applyBorder="1" applyAlignment="1">
      <alignment horizontal="right" vertical="center"/>
    </xf>
    <xf numFmtId="49" fontId="26" fillId="0" borderId="1" xfId="787" applyNumberFormat="1" applyFont="1" applyFill="1" applyBorder="1" applyAlignment="1" applyProtection="1">
      <alignment vertical="center"/>
    </xf>
    <xf numFmtId="0" fontId="33" fillId="0" borderId="1" xfId="0" applyFont="1" applyFill="1" applyBorder="1" applyAlignment="1">
      <alignment vertical="center"/>
    </xf>
    <xf numFmtId="49" fontId="27" fillId="0" borderId="1" xfId="787" applyNumberFormat="1" applyFont="1" applyFill="1" applyBorder="1" applyAlignment="1" applyProtection="1">
      <alignment vertical="center"/>
    </xf>
    <xf numFmtId="0" fontId="5" fillId="0" borderId="0" xfId="0" applyFont="1" applyFill="1" applyBorder="1" applyAlignment="1">
      <alignment horizontal="left" vertical="top" wrapText="1"/>
    </xf>
    <xf numFmtId="0" fontId="28" fillId="0" borderId="0" xfId="1019" applyFont="1" applyFill="1" applyAlignment="1">
      <alignment vertical="center"/>
    </xf>
    <xf numFmtId="0" fontId="46" fillId="0" borderId="0" xfId="920" applyFont="1" applyAlignment="1"/>
    <xf numFmtId="0" fontId="11" fillId="0" borderId="0" xfId="0" applyFont="1" applyAlignment="1">
      <alignment horizontal="right" vertical="center"/>
    </xf>
    <xf numFmtId="0" fontId="26" fillId="0" borderId="1" xfId="0" applyFont="1" applyBorder="1" applyAlignment="1">
      <alignment horizontal="center" vertical="center" wrapText="1"/>
    </xf>
    <xf numFmtId="0" fontId="26" fillId="0" borderId="1" xfId="1023" applyFont="1" applyBorder="1" applyAlignment="1">
      <alignment horizontal="center" vertical="center" wrapText="1"/>
    </xf>
    <xf numFmtId="0" fontId="26" fillId="0" borderId="1" xfId="0" applyFont="1" applyBorder="1" applyAlignment="1">
      <alignment horizontal="left" vertical="center"/>
    </xf>
    <xf numFmtId="199" fontId="26" fillId="0" borderId="1" xfId="24" applyNumberFormat="1" applyFont="1" applyBorder="1" applyAlignment="1">
      <alignment horizontal="right" vertical="center" wrapText="1"/>
    </xf>
    <xf numFmtId="207" fontId="28" fillId="0" borderId="0" xfId="33" applyNumberFormat="1" applyFont="1" applyFill="1" applyBorder="1" applyAlignment="1" applyProtection="1">
      <alignment vertical="center"/>
    </xf>
    <xf numFmtId="0" fontId="11" fillId="0" borderId="1" xfId="0" applyFont="1" applyBorder="1" applyAlignment="1">
      <alignment horizontal="left" vertical="center"/>
    </xf>
    <xf numFmtId="199" fontId="11" fillId="0" borderId="1" xfId="0" applyNumberFormat="1" applyFont="1" applyBorder="1" applyAlignment="1">
      <alignment horizontal="right" vertical="center" wrapText="1"/>
    </xf>
    <xf numFmtId="0" fontId="10" fillId="0" borderId="1" xfId="0" applyFont="1" applyBorder="1" applyAlignment="1">
      <alignment horizontal="left" vertical="center"/>
    </xf>
    <xf numFmtId="199" fontId="10" fillId="0" borderId="1" xfId="0" applyNumberFormat="1" applyFont="1" applyBorder="1" applyAlignment="1">
      <alignment horizontal="right" vertical="center" wrapText="1"/>
    </xf>
    <xf numFmtId="0" fontId="28" fillId="0" borderId="0" xfId="1019" applyFont="1" applyFill="1">
      <alignment vertical="center"/>
    </xf>
    <xf numFmtId="0" fontId="28" fillId="0" borderId="0" xfId="1019" applyFont="1">
      <alignment vertical="center"/>
    </xf>
    <xf numFmtId="195" fontId="28" fillId="0" borderId="0" xfId="1019" applyNumberFormat="1" applyFont="1">
      <alignment vertical="center"/>
    </xf>
    <xf numFmtId="199" fontId="28" fillId="0" borderId="0" xfId="1019" applyNumberFormat="1">
      <alignment vertical="center"/>
    </xf>
    <xf numFmtId="0" fontId="47" fillId="0" borderId="0" xfId="765" applyFont="1" applyAlignment="1">
      <alignment horizontal="center" vertical="center"/>
    </xf>
    <xf numFmtId="0" fontId="0" fillId="0" borderId="0" xfId="765" applyFont="1" applyAlignment="1">
      <alignment horizontal="right"/>
    </xf>
    <xf numFmtId="195" fontId="26" fillId="0" borderId="19" xfId="1019" applyNumberFormat="1" applyFont="1" applyBorder="1" applyAlignment="1">
      <alignment horizontal="center" vertical="center" wrapText="1"/>
    </xf>
    <xf numFmtId="176" fontId="48" fillId="0" borderId="1" xfId="0" applyNumberFormat="1" applyFont="1" applyFill="1" applyBorder="1" applyAlignment="1">
      <alignment vertical="center" wrapText="1"/>
    </xf>
    <xf numFmtId="199" fontId="26" fillId="0" borderId="1" xfId="24" applyNumberFormat="1" applyFont="1" applyFill="1" applyBorder="1" applyAlignment="1">
      <alignment horizontal="right" vertical="center" wrapText="1"/>
    </xf>
    <xf numFmtId="199" fontId="10" fillId="0" borderId="18" xfId="0" applyNumberFormat="1" applyFont="1" applyFill="1" applyBorder="1" applyAlignment="1">
      <alignment vertical="center" wrapText="1"/>
    </xf>
    <xf numFmtId="199" fontId="10" fillId="0" borderId="1" xfId="0" applyNumberFormat="1" applyFont="1" applyFill="1" applyBorder="1" applyAlignment="1">
      <alignment vertical="center" wrapText="1"/>
    </xf>
    <xf numFmtId="176" fontId="49" fillId="0" borderId="1" xfId="0" applyNumberFormat="1" applyFont="1" applyFill="1" applyBorder="1" applyAlignment="1">
      <alignment vertical="center" wrapText="1"/>
    </xf>
    <xf numFmtId="199" fontId="11" fillId="0" borderId="18" xfId="0" applyNumberFormat="1" applyFont="1" applyFill="1" applyBorder="1" applyAlignment="1">
      <alignment vertical="center" wrapText="1"/>
    </xf>
    <xf numFmtId="199" fontId="11" fillId="0" borderId="1" xfId="0" applyNumberFormat="1" applyFont="1" applyFill="1" applyBorder="1" applyAlignment="1">
      <alignment vertical="center" wrapText="1"/>
    </xf>
    <xf numFmtId="176" fontId="26" fillId="0" borderId="1" xfId="924" applyNumberFormat="1" applyFont="1" applyFill="1" applyBorder="1" applyAlignment="1">
      <alignment horizontal="center" vertical="center"/>
    </xf>
    <xf numFmtId="0" fontId="9" fillId="2" borderId="0" xfId="765" applyFont="1" applyFill="1" applyBorder="1" applyAlignment="1">
      <alignment horizontal="center" vertical="center"/>
    </xf>
    <xf numFmtId="0" fontId="11" fillId="0" borderId="0" xfId="765" applyFont="1" applyBorder="1" applyAlignment="1">
      <alignment horizontal="left" vertical="center"/>
    </xf>
    <xf numFmtId="0" fontId="11" fillId="0" borderId="0" xfId="765" applyFont="1" applyBorder="1" applyAlignment="1">
      <alignment horizontal="right" vertical="center"/>
    </xf>
    <xf numFmtId="202" fontId="10" fillId="0" borderId="1" xfId="766" applyNumberFormat="1" applyFont="1" applyFill="1" applyBorder="1" applyAlignment="1">
      <alignment horizontal="left" vertical="center"/>
    </xf>
    <xf numFmtId="199" fontId="10" fillId="0" borderId="1" xfId="766" applyNumberFormat="1" applyFont="1" applyFill="1" applyBorder="1" applyAlignment="1">
      <alignment horizontal="right" vertical="center" wrapText="1"/>
    </xf>
    <xf numFmtId="202" fontId="11" fillId="0" borderId="1" xfId="766" applyNumberFormat="1" applyFont="1" applyFill="1" applyBorder="1" applyAlignment="1">
      <alignment horizontal="left" vertical="center"/>
    </xf>
    <xf numFmtId="199" fontId="11" fillId="0" borderId="1" xfId="766" applyNumberFormat="1" applyFont="1" applyFill="1" applyBorder="1" applyAlignment="1">
      <alignment horizontal="right" vertical="center" wrapText="1"/>
    </xf>
    <xf numFmtId="0" fontId="10" fillId="0" borderId="1" xfId="766" applyFont="1" applyFill="1" applyBorder="1" applyAlignment="1">
      <alignment horizontal="center" vertical="center"/>
    </xf>
    <xf numFmtId="0" fontId="25" fillId="0" borderId="0" xfId="1019" applyFont="1">
      <alignment vertical="center"/>
    </xf>
    <xf numFmtId="0" fontId="2" fillId="3" borderId="0" xfId="1019" applyFont="1" applyFill="1" applyAlignment="1">
      <alignment horizontal="center" vertical="center"/>
    </xf>
    <xf numFmtId="0" fontId="11" fillId="0" borderId="0" xfId="1019" applyFont="1">
      <alignment vertical="center"/>
    </xf>
    <xf numFmtId="0" fontId="43" fillId="3" borderId="0" xfId="1019" applyFont="1" applyFill="1">
      <alignment vertical="center"/>
    </xf>
    <xf numFmtId="195" fontId="27" fillId="3" borderId="0" xfId="1019" applyNumberFormat="1" applyFont="1" applyFill="1" applyBorder="1" applyAlignment="1">
      <alignment horizontal="right" vertical="center"/>
    </xf>
    <xf numFmtId="0" fontId="26" fillId="3" borderId="1" xfId="1019" applyFont="1" applyFill="1" applyBorder="1" applyAlignment="1">
      <alignment horizontal="distributed" vertical="center" wrapText="1" indent="3"/>
    </xf>
    <xf numFmtId="195" fontId="26" fillId="3" borderId="1" xfId="1019" applyNumberFormat="1" applyFont="1" applyFill="1" applyBorder="1" applyAlignment="1">
      <alignment horizontal="center" vertical="center" wrapText="1"/>
    </xf>
    <xf numFmtId="207" fontId="26" fillId="0" borderId="1" xfId="33" applyNumberFormat="1" applyFont="1" applyFill="1" applyBorder="1" applyAlignment="1" applyProtection="1">
      <alignment horizontal="right" vertical="center" wrapText="1" shrinkToFit="1"/>
      <protection locked="0"/>
    </xf>
    <xf numFmtId="207" fontId="27" fillId="0" borderId="1" xfId="33" applyNumberFormat="1" applyFont="1" applyFill="1" applyBorder="1" applyAlignment="1" applyProtection="1">
      <alignment horizontal="right" vertical="center" wrapText="1" shrinkToFit="1"/>
      <protection locked="0"/>
    </xf>
    <xf numFmtId="3" fontId="10" fillId="0" borderId="1" xfId="0" applyNumberFormat="1" applyFont="1" applyFill="1" applyBorder="1" applyAlignment="1" applyProtection="1">
      <alignment horizontal="right" vertical="center"/>
    </xf>
    <xf numFmtId="207" fontId="26" fillId="0" borderId="1" xfId="33" applyNumberFormat="1" applyFont="1" applyFill="1" applyBorder="1" applyAlignment="1" applyProtection="1">
      <alignment horizontal="right" vertical="center" wrapText="1" shrinkToFit="1"/>
    </xf>
    <xf numFmtId="49" fontId="11" fillId="0" borderId="1" xfId="0" applyNumberFormat="1" applyFont="1" applyFill="1" applyBorder="1" applyAlignment="1" applyProtection="1">
      <alignment horizontal="left" vertical="center"/>
    </xf>
    <xf numFmtId="49" fontId="11" fillId="0" borderId="1" xfId="0" applyNumberFormat="1" applyFont="1" applyFill="1" applyBorder="1" applyAlignment="1" applyProtection="1">
      <alignment vertical="center" wrapText="1"/>
    </xf>
    <xf numFmtId="49" fontId="11" fillId="0" borderId="1" xfId="0" applyNumberFormat="1" applyFont="1" applyFill="1" applyBorder="1" applyAlignment="1" applyProtection="1">
      <alignment horizontal="left" vertical="center"/>
      <protection locked="0"/>
    </xf>
    <xf numFmtId="49" fontId="10" fillId="0" borderId="1" xfId="0" applyNumberFormat="1" applyFont="1" applyFill="1" applyBorder="1" applyAlignment="1" applyProtection="1">
      <alignment horizontal="left" vertical="center" wrapText="1"/>
      <protection locked="0"/>
    </xf>
    <xf numFmtId="49" fontId="11" fillId="0" borderId="1" xfId="0" applyNumberFormat="1" applyFont="1" applyFill="1" applyBorder="1" applyAlignment="1" applyProtection="1">
      <alignment horizontal="left" vertical="center" wrapText="1"/>
      <protection locked="0"/>
    </xf>
    <xf numFmtId="49" fontId="26" fillId="0" borderId="1" xfId="0" applyNumberFormat="1" applyFont="1" applyFill="1" applyBorder="1" applyAlignment="1">
      <alignment vertical="center" wrapText="1"/>
    </xf>
    <xf numFmtId="199" fontId="26" fillId="0" borderId="1" xfId="24" applyNumberFormat="1" applyFont="1" applyFill="1" applyBorder="1" applyAlignment="1" applyProtection="1">
      <alignment vertical="center" wrapText="1"/>
      <protection locked="0"/>
    </xf>
    <xf numFmtId="0" fontId="26" fillId="0" borderId="1" xfId="1019" applyFont="1" applyFill="1" applyBorder="1" applyAlignment="1">
      <alignment horizontal="center" vertical="center" wrapText="1"/>
    </xf>
    <xf numFmtId="0" fontId="26" fillId="0" borderId="1" xfId="1019" applyNumberFormat="1" applyFont="1" applyFill="1" applyBorder="1" applyAlignment="1">
      <alignment horizontal="left" vertical="center"/>
    </xf>
    <xf numFmtId="199" fontId="26" fillId="0" borderId="1" xfId="24" applyNumberFormat="1" applyFont="1" applyFill="1" applyBorder="1" applyAlignment="1" applyProtection="1">
      <alignment horizontal="right" vertical="center" wrapText="1"/>
      <protection locked="0"/>
    </xf>
    <xf numFmtId="0" fontId="27" fillId="0" borderId="1" xfId="1019" applyFont="1" applyFill="1" applyBorder="1" applyAlignment="1">
      <alignment vertical="center" wrapText="1"/>
    </xf>
    <xf numFmtId="199" fontId="27" fillId="0" borderId="1" xfId="24" applyNumberFormat="1" applyFont="1" applyFill="1" applyBorder="1" applyAlignment="1" applyProtection="1">
      <alignment horizontal="right" vertical="center" wrapText="1"/>
      <protection locked="0"/>
    </xf>
    <xf numFmtId="0" fontId="27" fillId="0" borderId="1" xfId="1019" applyNumberFormat="1" applyFont="1" applyFill="1" applyBorder="1" applyAlignment="1">
      <alignment horizontal="left" vertical="center" wrapText="1"/>
    </xf>
    <xf numFmtId="0" fontId="27" fillId="3" borderId="1" xfId="1019" applyNumberFormat="1" applyFont="1" applyFill="1" applyBorder="1" applyAlignment="1">
      <alignment horizontal="left" vertical="center" wrapText="1"/>
    </xf>
    <xf numFmtId="199" fontId="27" fillId="3" borderId="1" xfId="24" applyNumberFormat="1" applyFont="1" applyFill="1" applyBorder="1" applyAlignment="1" applyProtection="1">
      <alignment horizontal="right" vertical="center" wrapText="1"/>
      <protection locked="0"/>
    </xf>
    <xf numFmtId="195" fontId="27" fillId="3" borderId="1" xfId="1019" applyNumberFormat="1" applyFont="1" applyFill="1" applyBorder="1" applyAlignment="1" applyProtection="1">
      <alignment horizontal="right" vertical="center" wrapText="1"/>
      <protection locked="0"/>
    </xf>
    <xf numFmtId="0" fontId="27" fillId="0" borderId="1" xfId="1019" applyNumberFormat="1" applyFont="1" applyFill="1" applyBorder="1" applyAlignment="1">
      <alignment horizontal="left" vertical="center"/>
    </xf>
    <xf numFmtId="0" fontId="27" fillId="3" borderId="1" xfId="1019" applyNumberFormat="1" applyFont="1" applyFill="1" applyBorder="1" applyAlignment="1">
      <alignment vertical="center" wrapText="1"/>
    </xf>
    <xf numFmtId="0" fontId="26" fillId="3" borderId="1" xfId="1019" applyNumberFormat="1" applyFont="1" applyFill="1" applyBorder="1" applyAlignment="1">
      <alignment horizontal="left" vertical="center" wrapText="1"/>
    </xf>
    <xf numFmtId="199" fontId="26" fillId="3" borderId="1" xfId="24" applyNumberFormat="1" applyFont="1" applyFill="1" applyBorder="1" applyAlignment="1" applyProtection="1">
      <alignment horizontal="right" vertical="center" wrapText="1"/>
      <protection locked="0"/>
    </xf>
    <xf numFmtId="195" fontId="26" fillId="3" borderId="1" xfId="1019" applyNumberFormat="1" applyFont="1" applyFill="1" applyBorder="1" applyAlignment="1" applyProtection="1">
      <alignment horizontal="right" vertical="center" wrapText="1"/>
      <protection locked="0"/>
    </xf>
    <xf numFmtId="0" fontId="26" fillId="0" borderId="1" xfId="1019" applyFont="1" applyFill="1" applyBorder="1" applyAlignment="1">
      <alignment horizontal="distributed" vertical="center" wrapText="1" indent="2"/>
    </xf>
    <xf numFmtId="0" fontId="26" fillId="0" borderId="0" xfId="1019" applyFont="1" applyFill="1" applyAlignment="1">
      <alignment horizontal="center" vertical="center" wrapText="1"/>
    </xf>
    <xf numFmtId="0" fontId="28" fillId="3" borderId="0" xfId="1018" applyFill="1">
      <alignment vertical="center"/>
    </xf>
    <xf numFmtId="0" fontId="28" fillId="0" borderId="0" xfId="1018" applyFill="1">
      <alignment vertical="center"/>
    </xf>
    <xf numFmtId="0" fontId="27" fillId="0" borderId="0" xfId="1019" applyFont="1" applyFill="1" applyAlignment="1">
      <alignment horizontal="left" vertical="center"/>
    </xf>
    <xf numFmtId="195" fontId="27" fillId="0" borderId="0" xfId="1019" applyNumberFormat="1" applyFont="1" applyFill="1" applyBorder="1" applyAlignment="1">
      <alignment horizontal="right" vertical="center"/>
    </xf>
    <xf numFmtId="0" fontId="26" fillId="0" borderId="1" xfId="1019" applyNumberFormat="1" applyFont="1" applyFill="1" applyBorder="1" applyAlignment="1">
      <alignment vertical="center" wrapText="1"/>
    </xf>
    <xf numFmtId="0" fontId="27" fillId="3" borderId="1" xfId="1019" applyFont="1" applyFill="1" applyBorder="1" applyAlignment="1">
      <alignment horizontal="left" vertical="center" wrapText="1"/>
    </xf>
    <xf numFmtId="199" fontId="27" fillId="3" borderId="1" xfId="24" applyNumberFormat="1" applyFont="1" applyFill="1" applyBorder="1" applyAlignment="1">
      <alignment horizontal="right" vertical="center" wrapText="1"/>
    </xf>
    <xf numFmtId="207" fontId="27" fillId="3" borderId="1" xfId="33" applyNumberFormat="1" applyFont="1" applyFill="1" applyBorder="1" applyAlignment="1" applyProtection="1">
      <alignment horizontal="right" vertical="center" wrapText="1"/>
      <protection locked="0"/>
    </xf>
    <xf numFmtId="0" fontId="27" fillId="0" borderId="1" xfId="1019" applyNumberFormat="1" applyFont="1" applyFill="1" applyBorder="1" applyAlignment="1">
      <alignment vertical="center" wrapText="1"/>
    </xf>
    <xf numFmtId="49" fontId="26" fillId="0" borderId="1" xfId="0" applyNumberFormat="1" applyFont="1" applyFill="1" applyBorder="1" applyAlignment="1" applyProtection="1">
      <alignment horizontal="distributed" vertical="center" wrapText="1"/>
    </xf>
    <xf numFmtId="0" fontId="26" fillId="0" borderId="1" xfId="1019" applyNumberFormat="1" applyFont="1" applyFill="1" applyBorder="1" applyAlignment="1" applyProtection="1">
      <alignment vertical="center" wrapText="1"/>
    </xf>
    <xf numFmtId="0" fontId="27" fillId="0" borderId="1" xfId="1019" applyFont="1" applyFill="1" applyBorder="1" applyAlignment="1" applyProtection="1">
      <alignment horizontal="left" vertical="center" wrapText="1"/>
    </xf>
    <xf numFmtId="0" fontId="27" fillId="3" borderId="1" xfId="1018" applyFont="1" applyFill="1" applyBorder="1" applyAlignment="1" applyProtection="1">
      <alignment horizontal="left" vertical="center" wrapText="1"/>
    </xf>
    <xf numFmtId="0" fontId="27" fillId="0" borderId="1" xfId="1018" applyFont="1" applyFill="1" applyBorder="1" applyAlignment="1" applyProtection="1">
      <alignment horizontal="left" vertical="center" wrapText="1"/>
    </xf>
    <xf numFmtId="195" fontId="27" fillId="0" borderId="1" xfId="1018" applyNumberFormat="1" applyFont="1" applyFill="1" applyBorder="1" applyAlignment="1" applyProtection="1">
      <alignment horizontal="right" vertical="center" wrapText="1"/>
      <protection locked="0"/>
    </xf>
    <xf numFmtId="199" fontId="28" fillId="0" borderId="0" xfId="1019" applyNumberFormat="1" applyFill="1">
      <alignment vertical="center"/>
    </xf>
    <xf numFmtId="199" fontId="27" fillId="0" borderId="1" xfId="1025" applyNumberFormat="1" applyFont="1" applyFill="1" applyBorder="1" applyAlignment="1" applyProtection="1">
      <alignment vertical="center" wrapText="1"/>
    </xf>
    <xf numFmtId="207" fontId="27" fillId="0" borderId="1" xfId="33" applyNumberFormat="1" applyFont="1" applyFill="1" applyBorder="1" applyAlignment="1" applyProtection="1">
      <alignment vertical="center" wrapText="1"/>
      <protection locked="0"/>
    </xf>
    <xf numFmtId="49" fontId="27" fillId="0" borderId="1" xfId="1025" applyNumberFormat="1" applyFont="1" applyFill="1" applyBorder="1" applyAlignment="1" applyProtection="1">
      <alignment horizontal="left" vertical="center" wrapText="1"/>
    </xf>
    <xf numFmtId="207" fontId="26" fillId="0" borderId="1" xfId="369" applyNumberFormat="1" applyFont="1" applyFill="1" applyBorder="1" applyAlignment="1" applyProtection="1">
      <alignment vertical="center" wrapText="1"/>
      <protection locked="0"/>
    </xf>
    <xf numFmtId="0" fontId="26" fillId="0" borderId="1" xfId="1019" applyFont="1" applyFill="1" applyBorder="1" applyAlignment="1">
      <alignment vertical="center" wrapText="1"/>
    </xf>
    <xf numFmtId="195" fontId="26" fillId="0" borderId="1" xfId="1019" applyNumberFormat="1" applyFont="1" applyFill="1" applyBorder="1" applyAlignment="1" applyProtection="1">
      <alignment vertical="center" wrapText="1"/>
      <protection locked="0"/>
    </xf>
    <xf numFmtId="195" fontId="27" fillId="0" borderId="1" xfId="1019" applyNumberFormat="1" applyFont="1" applyFill="1" applyBorder="1" applyAlignment="1" applyProtection="1">
      <alignment vertical="center" wrapText="1"/>
      <protection locked="0"/>
    </xf>
    <xf numFmtId="207" fontId="27" fillId="0" borderId="1" xfId="369" applyNumberFormat="1" applyFont="1" applyFill="1" applyBorder="1" applyAlignment="1" applyProtection="1">
      <alignment vertical="center" wrapText="1"/>
      <protection locked="0"/>
    </xf>
    <xf numFmtId="195" fontId="27" fillId="0" borderId="1" xfId="1018" applyNumberFormat="1" applyFont="1" applyFill="1" applyBorder="1" applyAlignment="1" applyProtection="1">
      <alignment vertical="center" wrapText="1"/>
      <protection locked="0"/>
    </xf>
    <xf numFmtId="0" fontId="26" fillId="0" borderId="1" xfId="1019" applyNumberFormat="1" applyFont="1" applyFill="1" applyBorder="1" applyAlignment="1">
      <alignment horizontal="left" vertical="center" wrapText="1"/>
    </xf>
    <xf numFmtId="0" fontId="50" fillId="0" borderId="0" xfId="1019" applyFont="1" applyFill="1">
      <alignment vertical="center"/>
    </xf>
    <xf numFmtId="3" fontId="28" fillId="0" borderId="0" xfId="1019" applyNumberFormat="1" applyFill="1">
      <alignment vertical="center"/>
    </xf>
    <xf numFmtId="0" fontId="26" fillId="3" borderId="0" xfId="1019" applyFont="1" applyFill="1" applyAlignment="1" applyProtection="1">
      <alignment horizontal="center" vertical="center" wrapText="1"/>
    </xf>
    <xf numFmtId="0" fontId="27" fillId="3" borderId="0" xfId="1019" applyFont="1" applyFill="1" applyProtection="1">
      <alignment vertical="center"/>
    </xf>
    <xf numFmtId="0" fontId="28" fillId="3" borderId="0" xfId="1018" applyFill="1" applyProtection="1">
      <alignment vertical="center"/>
    </xf>
    <xf numFmtId="195" fontId="28" fillId="3" borderId="0" xfId="1019" applyNumberFormat="1" applyFill="1" applyProtection="1">
      <alignment vertical="center"/>
    </xf>
    <xf numFmtId="0" fontId="0" fillId="0" borderId="0" xfId="0" applyAlignment="1" applyProtection="1"/>
    <xf numFmtId="0" fontId="27" fillId="0" borderId="0" xfId="1019" applyFont="1" applyFill="1" applyAlignment="1" applyProtection="1">
      <alignment horizontal="left" vertical="center"/>
    </xf>
    <xf numFmtId="0" fontId="43" fillId="0" borderId="0" xfId="1019" applyFont="1" applyFill="1" applyProtection="1">
      <alignment vertical="center"/>
    </xf>
    <xf numFmtId="0" fontId="26" fillId="0" borderId="1" xfId="1019" applyFont="1" applyFill="1" applyBorder="1" applyAlignment="1" applyProtection="1">
      <alignment horizontal="center" vertical="center" wrapText="1"/>
    </xf>
    <xf numFmtId="0" fontId="27" fillId="0" borderId="1" xfId="1019" applyNumberFormat="1" applyFont="1" applyFill="1" applyBorder="1" applyAlignment="1" applyProtection="1">
      <alignment vertical="center" wrapText="1"/>
    </xf>
    <xf numFmtId="0" fontId="26" fillId="0" borderId="1" xfId="1019" applyNumberFormat="1" applyFont="1" applyFill="1" applyBorder="1" applyAlignment="1" applyProtection="1">
      <alignment horizontal="distributed" vertical="center"/>
    </xf>
    <xf numFmtId="207" fontId="26" fillId="0" borderId="1" xfId="369" applyNumberFormat="1" applyFont="1" applyFill="1" applyBorder="1" applyAlignment="1" applyProtection="1">
      <alignment horizontal="right" vertical="center" wrapText="1"/>
      <protection locked="0"/>
    </xf>
    <xf numFmtId="3" fontId="28" fillId="3" borderId="0" xfId="1019" applyNumberFormat="1" applyFill="1" applyProtection="1">
      <alignment vertical="center"/>
    </xf>
  </cellXfs>
  <cellStyles count="1336">
    <cellStyle name="常规" xfId="0" builtinId="0"/>
    <cellStyle name="货币[0]" xfId="1" builtinId="7"/>
    <cellStyle name="20% - 强调文字颜色 3" xfId="2" builtinId="38"/>
    <cellStyle name="汇总 6" xfId="3"/>
    <cellStyle name="Accent5 9" xfId="4"/>
    <cellStyle name="强调文字颜色 2 3 2" xfId="5"/>
    <cellStyle name="输入" xfId="6" builtinId="20"/>
    <cellStyle name="部门 4" xfId="7"/>
    <cellStyle name="_ET_STYLE_NoName_00__Book1_1 2 2 2" xfId="8"/>
    <cellStyle name="常规 44" xfId="9"/>
    <cellStyle name="货币" xfId="10" builtinId="4"/>
    <cellStyle name="百分比 2 8 2" xfId="11"/>
    <cellStyle name="好 3 2 2" xfId="12"/>
    <cellStyle name="args.style" xfId="13"/>
    <cellStyle name="Accent1 5" xfId="14"/>
    <cellStyle name="常规 3 2 3 2" xfId="15"/>
    <cellStyle name="Accent2 - 20% 2" xfId="16"/>
    <cellStyle name="_Book1_2 2" xfId="17"/>
    <cellStyle name="常规 3 4 3" xfId="18"/>
    <cellStyle name="千位分隔[0]" xfId="19" builtinId="6"/>
    <cellStyle name="Accent2 - 40%" xfId="20"/>
    <cellStyle name="常规 26 2" xfId="21"/>
    <cellStyle name="40% - 强调文字颜色 3" xfId="22" builtinId="39"/>
    <cellStyle name="差" xfId="23" builtinId="27"/>
    <cellStyle name="千位分隔" xfId="24" builtinId="3"/>
    <cellStyle name="Accent6 4" xfId="25"/>
    <cellStyle name="60% - 强调文字颜色 3" xfId="26" builtinId="40"/>
    <cellStyle name="好_0605石屏县 2 2" xfId="27"/>
    <cellStyle name="Input [yellow] 4" xfId="28"/>
    <cellStyle name="Accent2 - 60%" xfId="29"/>
    <cellStyle name="日期" xfId="30"/>
    <cellStyle name="60% - 强调文字颜色 6 3 2" xfId="31"/>
    <cellStyle name="超链接" xfId="32" builtinId="8"/>
    <cellStyle name="百分比" xfId="33" builtinId="5"/>
    <cellStyle name="常规 2 12 2" xfId="34"/>
    <cellStyle name="Accent2 - 20% 3" xfId="35"/>
    <cellStyle name="_Book1_2 3" xfId="36"/>
    <cellStyle name="差_Book1 2" xfId="37"/>
    <cellStyle name="Accent4 5" xfId="38"/>
    <cellStyle name="60% - 强调文字颜色 4 2 2 2" xfId="39"/>
    <cellStyle name="已访问的超链接" xfId="40" builtinId="9"/>
    <cellStyle name="_ET_STYLE_NoName_00__Book1" xfId="41"/>
    <cellStyle name="注释" xfId="42" builtinId="10"/>
    <cellStyle name="60% - 强调文字颜色 2 3" xfId="43"/>
    <cellStyle name="_ET_STYLE_NoName_00__Sheet3" xfId="44"/>
    <cellStyle name="Accent6 3" xfId="45"/>
    <cellStyle name="Accent5 - 60% 2 2" xfId="46"/>
    <cellStyle name="60% - 强调文字颜色 2" xfId="47" builtinId="36"/>
    <cellStyle name="Accent3 4 2" xfId="48"/>
    <cellStyle name="百分比 7" xfId="49"/>
    <cellStyle name="标题 4" xfId="50" builtinId="19"/>
    <cellStyle name="常规 6 5" xfId="51"/>
    <cellStyle name="常规 4 2 2 3" xfId="52"/>
    <cellStyle name="警告文本" xfId="53" builtinId="11"/>
    <cellStyle name="_ET_STYLE_NoName_00_" xfId="54"/>
    <cellStyle name="60% - 强调文字颜色 2 2 2" xfId="55"/>
    <cellStyle name="标题" xfId="56" builtinId="15"/>
    <cellStyle name="_Book1_1" xfId="57"/>
    <cellStyle name="解释性文本" xfId="58" builtinId="53"/>
    <cellStyle name="标题 1 5 2" xfId="59"/>
    <cellStyle name="Accent1 - 60% 2 2" xfId="60"/>
    <cellStyle name="百分比 4" xfId="61"/>
    <cellStyle name="标题 1" xfId="62" builtinId="16"/>
    <cellStyle name="百分比 5" xfId="63"/>
    <cellStyle name="差 7" xfId="64"/>
    <cellStyle name="0,0_x000d__x000a_NA_x000d__x000a_" xfId="65"/>
    <cellStyle name="60% - 强调文字颜色 2 2 2 2" xfId="66"/>
    <cellStyle name="标题 2" xfId="67" builtinId="17"/>
    <cellStyle name="_20100326高清市院遂宁检察院1080P配置清单26日改" xfId="68"/>
    <cellStyle name="Accent6 2" xfId="69"/>
    <cellStyle name="60% - 强调文字颜色 1" xfId="70" builtinId="32"/>
    <cellStyle name="Accent4 2 2" xfId="71"/>
    <cellStyle name="百分比 6" xfId="72"/>
    <cellStyle name="标题 3" xfId="73" builtinId="18"/>
    <cellStyle name="Accent6 5" xfId="74"/>
    <cellStyle name="60% - 强调文字颜色 4" xfId="75" builtinId="44"/>
    <cellStyle name="输出" xfId="76" builtinId="21"/>
    <cellStyle name="计算" xfId="77" builtinId="22"/>
    <cellStyle name="40% - 强调文字颜色 4 2" xfId="78"/>
    <cellStyle name="检查单元格" xfId="79" builtinId="23"/>
    <cellStyle name="20% - 强调文字颜色 6" xfId="80" builtinId="50"/>
    <cellStyle name="常规 2 2 2 5" xfId="81"/>
    <cellStyle name="强调文字颜色 2" xfId="82" builtinId="33"/>
    <cellStyle name="PSHeading 4" xfId="83"/>
    <cellStyle name="链接单元格" xfId="84" builtinId="24"/>
    <cellStyle name="60% - 强调文字颜色 4 2 3" xfId="85"/>
    <cellStyle name="汇总" xfId="86" builtinId="25"/>
    <cellStyle name="好" xfId="87" builtinId="26"/>
    <cellStyle name="20% - 强调文字颜色 3 3" xfId="88"/>
    <cellStyle name="适中" xfId="89" builtinId="28"/>
    <cellStyle name="20% - 强调文字颜色 5" xfId="90" builtinId="46"/>
    <cellStyle name="常规 2 2 2 4" xfId="91"/>
    <cellStyle name="强调文字颜色 1" xfId="92" builtinId="29"/>
    <cellStyle name="编号 3 2" xfId="93"/>
    <cellStyle name="20% - 强调文字颜色 1" xfId="94" builtinId="30"/>
    <cellStyle name="Accent6 - 20% 2 2" xfId="95"/>
    <cellStyle name="40% - 强调文字颜色 1" xfId="96" builtinId="31"/>
    <cellStyle name="20% - 强调文字颜色 2" xfId="97" builtinId="34"/>
    <cellStyle name="40% - 强调文字颜色 2" xfId="98" builtinId="35"/>
    <cellStyle name="Accent2 - 20% 2 2" xfId="99"/>
    <cellStyle name="百分比 2 2 4" xfId="100"/>
    <cellStyle name="_Book1_2 2 2" xfId="101"/>
    <cellStyle name="Accent2 - 40% 2" xfId="102"/>
    <cellStyle name="强调文字颜色 3" xfId="103" builtinId="37"/>
    <cellStyle name="百分比 2 2 5" xfId="104"/>
    <cellStyle name="百分比 2 10 2" xfId="105"/>
    <cellStyle name="_Book1_2 2 3" xfId="106"/>
    <cellStyle name="PSChar" xfId="107"/>
    <cellStyle name="好_2008年地州对账表(国库资金）" xfId="108"/>
    <cellStyle name="Accent2 - 40% 3" xfId="109"/>
    <cellStyle name="强调文字颜色 4" xfId="110" builtinId="41"/>
    <cellStyle name="20% - 强调文字颜色 4" xfId="111" builtinId="42"/>
    <cellStyle name="40% - 强调文字颜色 4" xfId="112" builtinId="43"/>
    <cellStyle name="强调文字颜色 5" xfId="113" builtinId="45"/>
    <cellStyle name="60% - 强调文字颜色 5 2 2 2" xfId="114"/>
    <cellStyle name="40% - 强调文字颜色 5" xfId="115" builtinId="47"/>
    <cellStyle name="百分比 2 2 4 2" xfId="116"/>
    <cellStyle name="_Book1_2 2 2 2" xfId="117"/>
    <cellStyle name="标题 1 4 2" xfId="118"/>
    <cellStyle name="Accent6 6" xfId="119"/>
    <cellStyle name="60% - 强调文字颜色 5" xfId="120" builtinId="48"/>
    <cellStyle name="强调文字颜色 6" xfId="121" builtinId="49"/>
    <cellStyle name="_弱电系统设备配置报价清单" xfId="122"/>
    <cellStyle name="40% - 强调文字颜色 6" xfId="123" builtinId="51"/>
    <cellStyle name="标题 1 4 3" xfId="124"/>
    <cellStyle name="Accent6 7" xfId="125"/>
    <cellStyle name="60% - 强调文字颜色 6" xfId="126" builtinId="52"/>
    <cellStyle name="_Book1_3 2" xfId="127"/>
    <cellStyle name="常规 2 7 2" xfId="128"/>
    <cellStyle name="_Book1" xfId="129"/>
    <cellStyle name="常规 3 2 3" xfId="130"/>
    <cellStyle name="Accent2 - 20%" xfId="131"/>
    <cellStyle name="_Book1_2" xfId="132"/>
    <cellStyle name="百分比 2 3 4" xfId="133"/>
    <cellStyle name="_Book1_2 3 2" xfId="134"/>
    <cellStyle name="_Book1_2 4" xfId="135"/>
    <cellStyle name="超级链接 2" xfId="136"/>
    <cellStyle name="Accent1 4 2" xfId="137"/>
    <cellStyle name="_Book1_3" xfId="138"/>
    <cellStyle name="Accent5 - 60% 3" xfId="139"/>
    <cellStyle name="_ET_STYLE_NoName_00__Book1_1" xfId="140"/>
    <cellStyle name="_ET_STYLE_NoName_00__Book1_1 2" xfId="141"/>
    <cellStyle name="_ET_STYLE_NoName_00__Book1_1 2 2" xfId="142"/>
    <cellStyle name="_ET_STYLE_NoName_00__Book1_1 2 3" xfId="143"/>
    <cellStyle name="标题 2 2 2 2" xfId="144"/>
    <cellStyle name="Percent [2]" xfId="145"/>
    <cellStyle name="百分比 2 7 2" xfId="146"/>
    <cellStyle name="_ET_STYLE_NoName_00__Book1_1 3" xfId="147"/>
    <cellStyle name="超级链接" xfId="148"/>
    <cellStyle name="Accent1 4" xfId="149"/>
    <cellStyle name="_ET_STYLE_NoName_00__Book1_1 3 2" xfId="150"/>
    <cellStyle name="_ET_STYLE_NoName_00__Book1_1 4" xfId="151"/>
    <cellStyle name="Accent5 4" xfId="152"/>
    <cellStyle name="_关闭破产企业已移交地方管理中小学校退休教师情况明细表(1)" xfId="153"/>
    <cellStyle name="0,0_x005f_x000d__x005f_x000a_NA_x005f_x000d__x005f_x000a_" xfId="154"/>
    <cellStyle name="20% - 强调文字颜色 1 2" xfId="155"/>
    <cellStyle name="20% - 强调文字颜色 1 2 2" xfId="156"/>
    <cellStyle name="强调文字颜色 2 2 2 2" xfId="157"/>
    <cellStyle name="20% - 强调文字颜色 1 3" xfId="158"/>
    <cellStyle name="Accent1 - 20% 2" xfId="159"/>
    <cellStyle name="20% - 强调文字颜色 2 2" xfId="160"/>
    <cellStyle name="20% - 强调文字颜色 2 2 2" xfId="161"/>
    <cellStyle name="60% - 强调文字颜色 3 2 2 2" xfId="162"/>
    <cellStyle name="20% - 强调文字颜色 2 3" xfId="163"/>
    <cellStyle name="常规 3 2 5" xfId="164"/>
    <cellStyle name="20% - 强调文字颜色 3 2" xfId="165"/>
    <cellStyle name="20% - 强调文字颜色 3 2 2" xfId="166"/>
    <cellStyle name="Mon閠aire_!!!GO" xfId="167"/>
    <cellStyle name="常规 3 3 5" xfId="168"/>
    <cellStyle name="20% - 强调文字颜色 4 2" xfId="169"/>
    <cellStyle name="常规 3 3 5 2" xfId="170"/>
    <cellStyle name="20% - 强调文字颜色 4 2 2" xfId="171"/>
    <cellStyle name="Accent6 - 60% 2 2" xfId="172"/>
    <cellStyle name="常规 3 3 6" xfId="173"/>
    <cellStyle name="20% - 强调文字颜色 4 3" xfId="174"/>
    <cellStyle name="20% - 强调文字颜色 5 2" xfId="175"/>
    <cellStyle name="20% - 强调文字颜色 5 2 2" xfId="176"/>
    <cellStyle name="20% - 强调文字颜色 5 3" xfId="177"/>
    <cellStyle name="20% - 强调文字颜色 6 2" xfId="178"/>
    <cellStyle name="20% - 强调文字颜色 6 2 2" xfId="179"/>
    <cellStyle name="Accent6 - 20% 3" xfId="180"/>
    <cellStyle name="20% - 强调文字颜色 6 3" xfId="181"/>
    <cellStyle name="40% - 强调文字颜色 1 2" xfId="182"/>
    <cellStyle name="40% - 强调文字颜色 1 2 2" xfId="183"/>
    <cellStyle name="Accent1" xfId="184"/>
    <cellStyle name="常规 9 2" xfId="185"/>
    <cellStyle name="40% - 强调文字颜色 1 3" xfId="186"/>
    <cellStyle name="40% - 强调文字颜色 2 2" xfId="187"/>
    <cellStyle name="40% - 强调文字颜色 2 2 2" xfId="188"/>
    <cellStyle name="40% - 强调文字颜色 2 3" xfId="189"/>
    <cellStyle name="40% - 强调文字颜色 3 2" xfId="190"/>
    <cellStyle name="40% - 强调文字颜色 3 2 2" xfId="191"/>
    <cellStyle name="40% - 强调文字颜色 3 3" xfId="192"/>
    <cellStyle name="40% - 强调文字颜色 4 2 2" xfId="193"/>
    <cellStyle name="Accent6 - 20% 2" xfId="194"/>
    <cellStyle name="40% - 强调文字颜色 4 3" xfId="195"/>
    <cellStyle name="好 2 3" xfId="196"/>
    <cellStyle name="40% - 强调文字颜色 5 2" xfId="197"/>
    <cellStyle name="60% - 强调文字颜色 4 3" xfId="198"/>
    <cellStyle name="40% - 强调文字颜色 5 2 2" xfId="199"/>
    <cellStyle name="好 2 4" xfId="200"/>
    <cellStyle name="40% - 强调文字颜色 5 3" xfId="201"/>
    <cellStyle name="标题 2 2 4" xfId="202"/>
    <cellStyle name="适中 2 2" xfId="203"/>
    <cellStyle name="百分比 2 9" xfId="204"/>
    <cellStyle name="好 3 3" xfId="205"/>
    <cellStyle name="40% - 强调文字颜色 6 2" xfId="206"/>
    <cellStyle name="适中 2 2 2" xfId="207"/>
    <cellStyle name="百分比 2 9 2" xfId="208"/>
    <cellStyle name="Accent2 5" xfId="209"/>
    <cellStyle name="40% - 强调文字颜色 6 2 2" xfId="210"/>
    <cellStyle name="好 3 4" xfId="211"/>
    <cellStyle name="40% - 强调文字颜色 6 3" xfId="212"/>
    <cellStyle name="输出 3 4" xfId="213"/>
    <cellStyle name="Accent6 2 2" xfId="214"/>
    <cellStyle name="60% - 强调文字颜色 1 2" xfId="215"/>
    <cellStyle name="60% - 强调文字颜色 1 2 2" xfId="216"/>
    <cellStyle name="好 7" xfId="217"/>
    <cellStyle name="标题 3 2 4" xfId="218"/>
    <cellStyle name="60% - 强调文字颜色 1 2 2 2" xfId="219"/>
    <cellStyle name="百分比 2 3 4 2" xfId="220"/>
    <cellStyle name="60% - 强调文字颜色 1 2 3" xfId="221"/>
    <cellStyle name="60% - 强调文字颜色 1 3" xfId="222"/>
    <cellStyle name="60% - 强调文字颜色 1 3 2" xfId="223"/>
    <cellStyle name="输出 4 4" xfId="224"/>
    <cellStyle name="常规 5" xfId="225"/>
    <cellStyle name="Accent6 3 2" xfId="226"/>
    <cellStyle name="60% - 强调文字颜色 2 2" xfId="227"/>
    <cellStyle name="Accent6 - 60%" xfId="228"/>
    <cellStyle name="60% - 强调文字颜色 2 2 3" xfId="229"/>
    <cellStyle name="注释 2" xfId="230"/>
    <cellStyle name="60% - 强调文字颜色 2 3 2" xfId="231"/>
    <cellStyle name="Accent6 4 2" xfId="232"/>
    <cellStyle name="60% - 强调文字颜色 3 2" xfId="233"/>
    <cellStyle name="60% - 强调文字颜色 3 2 2" xfId="234"/>
    <cellStyle name="60% - 强调文字颜色 3 2 3" xfId="235"/>
    <cellStyle name="Accent5 - 40% 2" xfId="236"/>
    <cellStyle name="60% - 强调文字颜色 3 3" xfId="237"/>
    <cellStyle name="Accent5 - 40% 2 2" xfId="238"/>
    <cellStyle name="60% - 强调文字颜色 3 3 2" xfId="239"/>
    <cellStyle name="Accent6 5 2" xfId="240"/>
    <cellStyle name="60% - 强调文字颜色 4 2" xfId="241"/>
    <cellStyle name="60% - 强调文字颜色 4 2 2" xfId="242"/>
    <cellStyle name="常规 20" xfId="243"/>
    <cellStyle name="常规 15" xfId="244"/>
    <cellStyle name="60% - 强调文字颜色 4 3 2" xfId="245"/>
    <cellStyle name="标题 1 4 2 2" xfId="246"/>
    <cellStyle name="60% - 强调文字颜色 5 2" xfId="247"/>
    <cellStyle name="60% - 强调文字颜色 5 2 2" xfId="248"/>
    <cellStyle name="百分比 2 10" xfId="249"/>
    <cellStyle name="60% - 强调文字颜色 5 2 3" xfId="250"/>
    <cellStyle name="60% - 强调文字颜色 5 3" xfId="251"/>
    <cellStyle name="RowLevel_0" xfId="252"/>
    <cellStyle name="60% - 强调文字颜色 5 3 2" xfId="253"/>
    <cellStyle name="60% - 强调文字颜色 6 2" xfId="254"/>
    <cellStyle name="强调文字颜色 5 2 3" xfId="255"/>
    <cellStyle name="Header2" xfId="256"/>
    <cellStyle name="60% - 强调文字颜色 6 2 2" xfId="257"/>
    <cellStyle name="Header2 2" xfId="258"/>
    <cellStyle name="60% - 强调文字颜色 6 2 2 2" xfId="259"/>
    <cellStyle name="60% - 强调文字颜色 6 2 3" xfId="260"/>
    <cellStyle name="60% - 强调文字颜色 6 3" xfId="261"/>
    <cellStyle name="6mal" xfId="262"/>
    <cellStyle name="Accent4 9" xfId="263"/>
    <cellStyle name="强调文字颜色 2 2 2" xfId="264"/>
    <cellStyle name="Accent1 - 20%" xfId="265"/>
    <cellStyle name="Accent5 - 20%" xfId="266"/>
    <cellStyle name="Accent1 - 20% 2 2" xfId="267"/>
    <cellStyle name="Accent1 - 20% 3" xfId="268"/>
    <cellStyle name="标题 6 2 2" xfId="269"/>
    <cellStyle name="Accent6 9" xfId="270"/>
    <cellStyle name="Accent1 - 40%" xfId="271"/>
    <cellStyle name="Accent1 - 40% 2" xfId="272"/>
    <cellStyle name="Accent1 - 40% 2 2" xfId="273"/>
    <cellStyle name="PSHeading 3 2" xfId="274"/>
    <cellStyle name="Accent1 - 40% 3" xfId="275"/>
    <cellStyle name="Accent1 - 60%" xfId="276"/>
    <cellStyle name="标题 1 5" xfId="277"/>
    <cellStyle name="Accent1 - 60% 2" xfId="278"/>
    <cellStyle name="标题 1 6" xfId="279"/>
    <cellStyle name="Accent1 - 60% 3" xfId="280"/>
    <cellStyle name="Accent1 2" xfId="281"/>
    <cellStyle name="Date 3" xfId="282"/>
    <cellStyle name="Accent1 2 2" xfId="283"/>
    <cellStyle name="Currency [0]_!!!GO" xfId="284"/>
    <cellStyle name="Accent1 3" xfId="285"/>
    <cellStyle name="Accent1 3 2" xfId="286"/>
    <cellStyle name="Accent1 5 2" xfId="287"/>
    <cellStyle name="sstot" xfId="288"/>
    <cellStyle name="常规 2 2 3 2" xfId="289"/>
    <cellStyle name="Accent1 6" xfId="290"/>
    <cellStyle name="常规 2 2 3 3" xfId="291"/>
    <cellStyle name="Accent1 7" xfId="292"/>
    <cellStyle name="常规 2 2 3 4" xfId="293"/>
    <cellStyle name="差_1110洱源 2" xfId="294"/>
    <cellStyle name="Accent1 8" xfId="295"/>
    <cellStyle name="差_1110洱源 3" xfId="296"/>
    <cellStyle name="Accent1 9" xfId="297"/>
    <cellStyle name="强调文字颜色 5 2 2 2" xfId="298"/>
    <cellStyle name="Header1 2" xfId="299"/>
    <cellStyle name="Accent2" xfId="300"/>
    <cellStyle name="输入 2 4" xfId="301"/>
    <cellStyle name="Accent2 - 40% 2 2" xfId="302"/>
    <cellStyle name="Accent2 - 60% 2" xfId="303"/>
    <cellStyle name="Accent5 - 40% 3" xfId="304"/>
    <cellStyle name="Accent2 - 60% 2 2" xfId="305"/>
    <cellStyle name="Accent2 - 60% 3" xfId="306"/>
    <cellStyle name="Accent2 2" xfId="307"/>
    <cellStyle name="t" xfId="308"/>
    <cellStyle name="Accent2 2 2" xfId="309"/>
    <cellStyle name="Accent2 3" xfId="310"/>
    <cellStyle name="Accent2 3 2" xfId="311"/>
    <cellStyle name="Accent2 4" xfId="312"/>
    <cellStyle name="Accent2 4 2" xfId="313"/>
    <cellStyle name="百分比 2 9 2 2" xfId="314"/>
    <cellStyle name="Accent2 5 2" xfId="315"/>
    <cellStyle name="常规 2 2 11" xfId="316"/>
    <cellStyle name="百分比 2 9 3" xfId="317"/>
    <cellStyle name="Date" xfId="318"/>
    <cellStyle name="常规 2 2 4 2" xfId="319"/>
    <cellStyle name="Accent2 6" xfId="320"/>
    <cellStyle name="Accent2 7" xfId="321"/>
    <cellStyle name="Accent2 8" xfId="322"/>
    <cellStyle name="Accent2 9" xfId="323"/>
    <cellStyle name="Accent3" xfId="324"/>
    <cellStyle name="Milliers_!!!GO" xfId="325"/>
    <cellStyle name="Accent5 2" xfId="326"/>
    <cellStyle name="Accent3 - 20%" xfId="327"/>
    <cellStyle name="标题 1 3" xfId="328"/>
    <cellStyle name="常规 2 2 7" xfId="329"/>
    <cellStyle name="百分比 4 3" xfId="330"/>
    <cellStyle name="Accent5 2 2" xfId="331"/>
    <cellStyle name="Accent3 - 20% 2" xfId="332"/>
    <cellStyle name="标题 1 3 2" xfId="333"/>
    <cellStyle name="汇总 3" xfId="334"/>
    <cellStyle name="Accent5 6" xfId="335"/>
    <cellStyle name="Accent3 - 20% 2 2" xfId="336"/>
    <cellStyle name="标题 1 4" xfId="337"/>
    <cellStyle name="Accent3 - 20% 3" xfId="338"/>
    <cellStyle name="Mon閠aire [0]_!!!GO" xfId="339"/>
    <cellStyle name="Accent4 3 2" xfId="340"/>
    <cellStyle name="Accent3 - 40%" xfId="341"/>
    <cellStyle name="Accent3 - 40% 2" xfId="342"/>
    <cellStyle name="Accent3 - 40% 2 2" xfId="343"/>
    <cellStyle name="Accent4 - 60%" xfId="344"/>
    <cellStyle name="捠壿 [0.00]_Region Orders (2)" xfId="345"/>
    <cellStyle name="常规 15 2 2" xfId="346"/>
    <cellStyle name="百分比 2 6 2" xfId="347"/>
    <cellStyle name="Accent3 - 40% 3" xfId="348"/>
    <cellStyle name="Accent4 5 2" xfId="349"/>
    <cellStyle name="Accent3 - 60%" xfId="350"/>
    <cellStyle name="好_M01-1 3" xfId="351"/>
    <cellStyle name="Accent3 - 60% 2" xfId="352"/>
    <cellStyle name="编号" xfId="353"/>
    <cellStyle name="Accent3 - 60% 2 2" xfId="354"/>
    <cellStyle name="Accent3 - 60% 3" xfId="355"/>
    <cellStyle name="Accent3 2" xfId="356"/>
    <cellStyle name="comma zerodec" xfId="357"/>
    <cellStyle name="Accent3 2 2" xfId="358"/>
    <cellStyle name="Accent3 3" xfId="359"/>
    <cellStyle name="Accent3 3 2" xfId="360"/>
    <cellStyle name="Accent3 4" xfId="361"/>
    <cellStyle name="Accent3 5" xfId="362"/>
    <cellStyle name="Accent3 5 2" xfId="363"/>
    <cellStyle name="Moneda_96 Risk" xfId="364"/>
    <cellStyle name="常规 2 2 5 2" xfId="365"/>
    <cellStyle name="Accent3 6" xfId="366"/>
    <cellStyle name="Accent3 7" xfId="367"/>
    <cellStyle name="Accent3 8" xfId="368"/>
    <cellStyle name="百分比 2" xfId="369"/>
    <cellStyle name="Accent3 9" xfId="370"/>
    <cellStyle name="Accent4" xfId="371"/>
    <cellStyle name="百分比 2 2 2" xfId="372"/>
    <cellStyle name="Accent4 - 20%" xfId="373"/>
    <cellStyle name="百分比 2 2 2 2" xfId="374"/>
    <cellStyle name="Accent4 - 20% 2" xfId="375"/>
    <cellStyle name="百分比 2 2 2 2 2" xfId="376"/>
    <cellStyle name="Accent4 - 20% 2 2" xfId="377"/>
    <cellStyle name="强调 2 2" xfId="378"/>
    <cellStyle name="百分比 2 2 2 3" xfId="379"/>
    <cellStyle name="Accent4 - 20% 3" xfId="380"/>
    <cellStyle name="百分比 2 4 2" xfId="381"/>
    <cellStyle name="Accent4 - 40%" xfId="382"/>
    <cellStyle name="百分比 2 4 2 2" xfId="383"/>
    <cellStyle name="Accent6 - 40%" xfId="384"/>
    <cellStyle name="Accent4 - 40% 2" xfId="385"/>
    <cellStyle name="商品名称 4" xfId="386"/>
    <cellStyle name="Accent6 - 40% 2" xfId="387"/>
    <cellStyle name="Accent4 - 40% 2 2" xfId="388"/>
    <cellStyle name="Accent4 - 40% 3" xfId="389"/>
    <cellStyle name="Accent4 - 60% 2" xfId="390"/>
    <cellStyle name="Accent4 - 60% 2 2" xfId="391"/>
    <cellStyle name="Accent4 - 60% 3" xfId="392"/>
    <cellStyle name="PSSpacer" xfId="393"/>
    <cellStyle name="Accent6" xfId="394"/>
    <cellStyle name="Accent4 2" xfId="395"/>
    <cellStyle name="New Times Roman" xfId="396"/>
    <cellStyle name="Accent4 3" xfId="397"/>
    <cellStyle name="Accent4 4" xfId="398"/>
    <cellStyle name="Accent4 4 2" xfId="399"/>
    <cellStyle name="PSHeading 5" xfId="400"/>
    <cellStyle name="标题 1 2 2" xfId="401"/>
    <cellStyle name="常规 2 2 6 2" xfId="402"/>
    <cellStyle name="Accent4 6" xfId="403"/>
    <cellStyle name="百分比 4 2 2" xfId="404"/>
    <cellStyle name="标题 1 2 3" xfId="405"/>
    <cellStyle name="Accent4 7" xfId="406"/>
    <cellStyle name="标题 1 2 4" xfId="407"/>
    <cellStyle name="Accent4 8" xfId="408"/>
    <cellStyle name="Accent5" xfId="409"/>
    <cellStyle name="Accent5 - 20% 2" xfId="410"/>
    <cellStyle name="Accent5 - 20% 2 2" xfId="411"/>
    <cellStyle name="Input [yellow] 2 2 2" xfId="412"/>
    <cellStyle name="Accent5 - 20% 3" xfId="413"/>
    <cellStyle name="Accent5 - 40%" xfId="414"/>
    <cellStyle name="标题 2 3 3" xfId="415"/>
    <cellStyle name="Accent5 - 60%" xfId="416"/>
    <cellStyle name="Accent5 - 60% 2" xfId="417"/>
    <cellStyle name="Category" xfId="418"/>
    <cellStyle name="Accent5 3" xfId="419"/>
    <cellStyle name="标题 2 3" xfId="420"/>
    <cellStyle name="Category 2" xfId="421"/>
    <cellStyle name="Accent5 3 2" xfId="422"/>
    <cellStyle name="标题 3 3" xfId="423"/>
    <cellStyle name="常规 2 4 7" xfId="424"/>
    <cellStyle name="Comma [0]_!!!GO" xfId="425"/>
    <cellStyle name="Accent5 4 2" xfId="426"/>
    <cellStyle name="汇总 2" xfId="427"/>
    <cellStyle name="Accent5 5" xfId="428"/>
    <cellStyle name="汇总 2 2" xfId="429"/>
    <cellStyle name="Accent5 5 2" xfId="430"/>
    <cellStyle name="标题 1 3 3" xfId="431"/>
    <cellStyle name="汇总 4" xfId="432"/>
    <cellStyle name="Accent5 7" xfId="433"/>
    <cellStyle name="标题 1 3 4" xfId="434"/>
    <cellStyle name="百分比 2 3 2 2 2" xfId="435"/>
    <cellStyle name="汇总 5" xfId="436"/>
    <cellStyle name="Accent5 8" xfId="437"/>
    <cellStyle name="Accent6 - 20%" xfId="438"/>
    <cellStyle name="Accent6 - 40% 2 2" xfId="439"/>
    <cellStyle name="ColLevel_0" xfId="440"/>
    <cellStyle name="Accent6 - 40% 3" xfId="441"/>
    <cellStyle name="Accent6 - 60% 2" xfId="442"/>
    <cellStyle name="Accent6 - 60% 3" xfId="443"/>
    <cellStyle name="标题 1 4 4" xfId="444"/>
    <cellStyle name="Accent6 8" xfId="445"/>
    <cellStyle name="百分比 2 4 3" xfId="446"/>
    <cellStyle name="Comma_!!!GO" xfId="447"/>
    <cellStyle name="分级显示列_1_Book1" xfId="448"/>
    <cellStyle name="标题 3 3 2" xfId="449"/>
    <cellStyle name="Currency_!!!GO" xfId="450"/>
    <cellStyle name="标题 2 3 4" xfId="451"/>
    <cellStyle name="Currency1" xfId="452"/>
    <cellStyle name="Date 2" xfId="453"/>
    <cellStyle name="Date 2 2" xfId="454"/>
    <cellStyle name="Dollar (zero dec)" xfId="455"/>
    <cellStyle name="标题 2 2" xfId="456"/>
    <cellStyle name="常规 2 3 6" xfId="457"/>
    <cellStyle name="百分比 5 2" xfId="458"/>
    <cellStyle name="Grey" xfId="459"/>
    <cellStyle name="强调文字颜色 5 2 2" xfId="460"/>
    <cellStyle name="Header1" xfId="461"/>
    <cellStyle name="Header2 2 2" xfId="462"/>
    <cellStyle name="Header2 3" xfId="463"/>
    <cellStyle name="千位分隔 2 4" xfId="464"/>
    <cellStyle name="Input [yellow]" xfId="465"/>
    <cellStyle name="千位分隔 2 4 2" xfId="466"/>
    <cellStyle name="Input [yellow] 2" xfId="467"/>
    <cellStyle name="Input [yellow] 2 2" xfId="468"/>
    <cellStyle name="Input [yellow] 2 3" xfId="469"/>
    <cellStyle name="Input [yellow] 3" xfId="470"/>
    <cellStyle name="Input [yellow] 3 2" xfId="471"/>
    <cellStyle name="Input Cells" xfId="472"/>
    <cellStyle name="Linked Cells" xfId="473"/>
    <cellStyle name="Millares [0]_96 Risk" xfId="474"/>
    <cellStyle name="常规 2 2 2 2" xfId="475"/>
    <cellStyle name="Millares_96 Risk" xfId="476"/>
    <cellStyle name="千位分隔 2 3 2" xfId="477"/>
    <cellStyle name="Milliers [0]_!!!GO" xfId="478"/>
    <cellStyle name="Moneda [0]_96 Risk" xfId="479"/>
    <cellStyle name="数量 3" xfId="480"/>
    <cellStyle name="标题 1 2 2 2" xfId="481"/>
    <cellStyle name="Month" xfId="482"/>
    <cellStyle name="Month 2" xfId="483"/>
    <cellStyle name="百分比 10" xfId="484"/>
    <cellStyle name="PSHeading 2" xfId="485"/>
    <cellStyle name="no dec" xfId="486"/>
    <cellStyle name="百分比 10 2" xfId="487"/>
    <cellStyle name="PSHeading 2 2" xfId="488"/>
    <cellStyle name="no dec 2" xfId="489"/>
    <cellStyle name="PSHeading 2 2 2" xfId="490"/>
    <cellStyle name="no dec 2 2" xfId="491"/>
    <cellStyle name="百分比 3 3 2" xfId="492"/>
    <cellStyle name="PSHeading 2 3" xfId="493"/>
    <cellStyle name="no dec 3" xfId="494"/>
    <cellStyle name="Normal" xfId="495"/>
    <cellStyle name="Normal - Style1" xfId="496"/>
    <cellStyle name="百分比 2 5 2" xfId="497"/>
    <cellStyle name="Normal_!!!GO" xfId="498"/>
    <cellStyle name="PSInt" xfId="499"/>
    <cellStyle name="per.style" xfId="500"/>
    <cellStyle name="常规 2 3 4" xfId="501"/>
    <cellStyle name="t_HVAC Equipment (3)" xfId="502"/>
    <cellStyle name="Percent [2] 2" xfId="503"/>
    <cellStyle name="Percent_!!!GO" xfId="504"/>
    <cellStyle name="百分比 8" xfId="505"/>
    <cellStyle name="Pourcentage_pldt" xfId="506"/>
    <cellStyle name="PSChar 2" xfId="507"/>
    <cellStyle name="编号 2 2" xfId="508"/>
    <cellStyle name="PSHeading 3 3" xfId="509"/>
    <cellStyle name="PSDate" xfId="510"/>
    <cellStyle name="编号 2 2 2" xfId="511"/>
    <cellStyle name="PSDate 2" xfId="512"/>
    <cellStyle name="PSDec" xfId="513"/>
    <cellStyle name="编号 4" xfId="514"/>
    <cellStyle name="常规 10" xfId="515"/>
    <cellStyle name="PSDec 2" xfId="516"/>
    <cellStyle name="PSHeading" xfId="517"/>
    <cellStyle name="PSHeading 2 2 3" xfId="518"/>
    <cellStyle name="PSHeading 2 4" xfId="519"/>
    <cellStyle name="PSHeading 3" xfId="520"/>
    <cellStyle name="PSInt 2" xfId="521"/>
    <cellStyle name="PSSpacer 2" xfId="522"/>
    <cellStyle name="sstot 2" xfId="523"/>
    <cellStyle name="Standard_AREAS" xfId="524"/>
    <cellStyle name="t 2" xfId="525"/>
    <cellStyle name="常规 2 3 4 2" xfId="526"/>
    <cellStyle name="t_HVAC Equipment (3) 2" xfId="527"/>
    <cellStyle name="百分比 2 11" xfId="528"/>
    <cellStyle name="千位分隔 2 2" xfId="529"/>
    <cellStyle name="百分比 2 3 5" xfId="530"/>
    <cellStyle name="百分比 2 11 2" xfId="531"/>
    <cellStyle name="百分比 7 2" xfId="532"/>
    <cellStyle name="百分比 2 12" xfId="533"/>
    <cellStyle name="标题 10" xfId="534"/>
    <cellStyle name="百分比 2 2" xfId="535"/>
    <cellStyle name="百分比 2 2 3" xfId="536"/>
    <cellStyle name="百分比 2 2 3 2" xfId="537"/>
    <cellStyle name="百分比 2 3" xfId="538"/>
    <cellStyle name="百分比 2 3 2" xfId="539"/>
    <cellStyle name="百分比 2 3 2 2" xfId="540"/>
    <cellStyle name="百分比 2 3 2 3" xfId="541"/>
    <cellStyle name="百分比 2 3 3" xfId="542"/>
    <cellStyle name="百分比 2 3 3 2" xfId="543"/>
    <cellStyle name="百分比 2 4" xfId="544"/>
    <cellStyle name="百分比 2 4 3 2" xfId="545"/>
    <cellStyle name="百分比 2 4 4" xfId="546"/>
    <cellStyle name="百分比 2 5" xfId="547"/>
    <cellStyle name="常规 15 2" xfId="548"/>
    <cellStyle name="百分比 2 6" xfId="549"/>
    <cellStyle name="标题 2 2 2" xfId="550"/>
    <cellStyle name="常规 15 3" xfId="551"/>
    <cellStyle name="百分比 2 7" xfId="552"/>
    <cellStyle name="标题 2 2 3" xfId="553"/>
    <cellStyle name="百分比 2 8" xfId="554"/>
    <cellStyle name="百分比 3" xfId="555"/>
    <cellStyle name="百分比 3 2" xfId="556"/>
    <cellStyle name="百分比 3 2 2" xfId="557"/>
    <cellStyle name="百分比 3 3" xfId="558"/>
    <cellStyle name="编号 2" xfId="559"/>
    <cellStyle name="百分比 3 4" xfId="560"/>
    <cellStyle name="标题 1 2" xfId="561"/>
    <cellStyle name="常规 2 2 6" xfId="562"/>
    <cellStyle name="百分比 4 2" xfId="563"/>
    <cellStyle name="标题 3 2" xfId="564"/>
    <cellStyle name="百分比 6 2" xfId="565"/>
    <cellStyle name="百分比 8 2" xfId="566"/>
    <cellStyle name="百分比 9" xfId="567"/>
    <cellStyle name="百分比 9 2" xfId="568"/>
    <cellStyle name="捠壿_Region Orders (2)" xfId="569"/>
    <cellStyle name="编号 2 3" xfId="570"/>
    <cellStyle name="编号 3" xfId="571"/>
    <cellStyle name="标题 1 3 2 2" xfId="572"/>
    <cellStyle name="标题 1 5 3" xfId="573"/>
    <cellStyle name="标题 2 4 2" xfId="574"/>
    <cellStyle name="标题 1 7" xfId="575"/>
    <cellStyle name="标题 2 3 2" xfId="576"/>
    <cellStyle name="标题 2 3 2 2" xfId="577"/>
    <cellStyle name="标题 2 4" xfId="578"/>
    <cellStyle name="标题 2 4 2 2" xfId="579"/>
    <cellStyle name="好 5 2" xfId="580"/>
    <cellStyle name="标题 3 2 2 2" xfId="581"/>
    <cellStyle name="标题 2 4 3" xfId="582"/>
    <cellStyle name="标题 2 4 4" xfId="583"/>
    <cellStyle name="标题 2 5" xfId="584"/>
    <cellStyle name="标题 2 7" xfId="585"/>
    <cellStyle name="标题 2 5 2" xfId="586"/>
    <cellStyle name="标题 2 5 3" xfId="587"/>
    <cellStyle name="标题 2 6" xfId="588"/>
    <cellStyle name="好 5" xfId="589"/>
    <cellStyle name="标题 3 2 2" xfId="590"/>
    <cellStyle name="好 6" xfId="591"/>
    <cellStyle name="标题 3 2 3" xfId="592"/>
    <cellStyle name="标题 3 3 2 2" xfId="593"/>
    <cellStyle name="标题 3 3 3" xfId="594"/>
    <cellStyle name="标题 3 3 4" xfId="595"/>
    <cellStyle name="标题 3 4" xfId="596"/>
    <cellStyle name="标题 3 4 2" xfId="597"/>
    <cellStyle name="标题 3 4 2 2" xfId="598"/>
    <cellStyle name="标题 3 4 3" xfId="599"/>
    <cellStyle name="标题 3 4 4" xfId="600"/>
    <cellStyle name="标题 3 5" xfId="601"/>
    <cellStyle name="标题 3 5 2" xfId="602"/>
    <cellStyle name="标题 3 5 3" xfId="603"/>
    <cellStyle name="标题 3 6" xfId="604"/>
    <cellStyle name="数量 2 2 2" xfId="605"/>
    <cellStyle name="标题 3 7" xfId="606"/>
    <cellStyle name="千位分隔 3" xfId="607"/>
    <cellStyle name="标题 4 2" xfId="608"/>
    <cellStyle name="千位分隔 3 2" xfId="609"/>
    <cellStyle name="标题 4 2 2" xfId="610"/>
    <cellStyle name="千位分隔 3 2 2" xfId="611"/>
    <cellStyle name="标题 4 2 2 2" xfId="612"/>
    <cellStyle name="千位分隔 3 3" xfId="613"/>
    <cellStyle name="标题 4 2 3" xfId="614"/>
    <cellStyle name="标题 4 2 4" xfId="615"/>
    <cellStyle name="千位分隔 4" xfId="616"/>
    <cellStyle name="标题 4 3" xfId="617"/>
    <cellStyle name="千位分隔 4 2" xfId="618"/>
    <cellStyle name="标题 4 3 2" xfId="619"/>
    <cellStyle name="标题 4 3 2 2" xfId="620"/>
    <cellStyle name="标题 4 3 3" xfId="621"/>
    <cellStyle name="标题 4 3 4" xfId="622"/>
    <cellStyle name="千位分隔 5" xfId="623"/>
    <cellStyle name="标题 4 4" xfId="624"/>
    <cellStyle name="千位分隔 5 2" xfId="625"/>
    <cellStyle name="标题 4 4 2" xfId="626"/>
    <cellStyle name="标题 4 4 2 2" xfId="627"/>
    <cellStyle name="标题 4 4 3" xfId="628"/>
    <cellStyle name="标题 4 4 4" xfId="629"/>
    <cellStyle name="千位分隔 6" xfId="630"/>
    <cellStyle name="标题 4 5" xfId="631"/>
    <cellStyle name="千位分隔 6 2" xfId="632"/>
    <cellStyle name="标题 4 5 2" xfId="633"/>
    <cellStyle name="标题 4 5 3" xfId="634"/>
    <cellStyle name="千位分隔 7" xfId="635"/>
    <cellStyle name="标题 4 6" xfId="636"/>
    <cellStyle name="千位分隔 8" xfId="637"/>
    <cellStyle name="标题 4 7" xfId="638"/>
    <cellStyle name="标题 5" xfId="639"/>
    <cellStyle name="标题 5 2" xfId="640"/>
    <cellStyle name="标题 5 2 2" xfId="641"/>
    <cellStyle name="标题 5 3" xfId="642"/>
    <cellStyle name="标题 5 4" xfId="643"/>
    <cellStyle name="标题 6" xfId="644"/>
    <cellStyle name="标题 6 2" xfId="645"/>
    <cellStyle name="标题 6 3" xfId="646"/>
    <cellStyle name="标题 6 4" xfId="647"/>
    <cellStyle name="标题 7" xfId="648"/>
    <cellStyle name="标题 7 2" xfId="649"/>
    <cellStyle name="标题 7 2 2" xfId="650"/>
    <cellStyle name="标题 7 3" xfId="651"/>
    <cellStyle name="标题 7 4" xfId="652"/>
    <cellStyle name="标题 8" xfId="653"/>
    <cellStyle name="常规 2 7" xfId="654"/>
    <cellStyle name="标题 8 2" xfId="655"/>
    <cellStyle name="输入 2" xfId="656"/>
    <cellStyle name="常规 2 8" xfId="657"/>
    <cellStyle name="标题 8 3" xfId="658"/>
    <cellStyle name="标题 9" xfId="659"/>
    <cellStyle name="标题1" xfId="660"/>
    <cellStyle name="标题1 2" xfId="661"/>
    <cellStyle name="标题1 2 2" xfId="662"/>
    <cellStyle name="标题1 2 2 2" xfId="663"/>
    <cellStyle name="差 5 2" xfId="664"/>
    <cellStyle name="标题1 2 3" xfId="665"/>
    <cellStyle name="标题1 3" xfId="666"/>
    <cellStyle name="标题1 3 2" xfId="667"/>
    <cellStyle name="标题1 4" xfId="668"/>
    <cellStyle name="表标题" xfId="669"/>
    <cellStyle name="表标题 2" xfId="670"/>
    <cellStyle name="部门" xfId="671"/>
    <cellStyle name="部门 2" xfId="672"/>
    <cellStyle name="部门 2 2" xfId="673"/>
    <cellStyle name="部门 2 2 2" xfId="674"/>
    <cellStyle name="部门 2 3" xfId="675"/>
    <cellStyle name="部门 3" xfId="676"/>
    <cellStyle name="部门 3 2" xfId="677"/>
    <cellStyle name="解释性文本 5" xfId="678"/>
    <cellStyle name="差 2" xfId="679"/>
    <cellStyle name="解释性文本 5 2" xfId="680"/>
    <cellStyle name="差 2 2" xfId="681"/>
    <cellStyle name="差 2 2 2" xfId="682"/>
    <cellStyle name="解释性文本 5 3" xfId="683"/>
    <cellStyle name="差 2 3" xfId="684"/>
    <cellStyle name="差 2 4" xfId="685"/>
    <cellStyle name="解释性文本 6" xfId="686"/>
    <cellStyle name="差 3" xfId="687"/>
    <cellStyle name="差 3 2" xfId="688"/>
    <cellStyle name="差 3 2 2" xfId="689"/>
    <cellStyle name="差 3 3" xfId="690"/>
    <cellStyle name="差 3 4" xfId="691"/>
    <cellStyle name="解释性文本 7" xfId="692"/>
    <cellStyle name="差 4" xfId="693"/>
    <cellStyle name="差 4 2" xfId="694"/>
    <cellStyle name="差 4 2 2" xfId="695"/>
    <cellStyle name="差 4 3" xfId="696"/>
    <cellStyle name="差 4 4" xfId="697"/>
    <cellStyle name="差 5" xfId="698"/>
    <cellStyle name="差 5 3" xfId="699"/>
    <cellStyle name="差_0502通海县 2 2" xfId="700"/>
    <cellStyle name="差 6" xfId="701"/>
    <cellStyle name="差 8" xfId="702"/>
    <cellStyle name="差_0502通海县" xfId="703"/>
    <cellStyle name="差_0502通海县 2" xfId="704"/>
    <cellStyle name="差_0502通海县 3" xfId="705"/>
    <cellStyle name="差_0605石屏" xfId="706"/>
    <cellStyle name="差_0605石屏 2" xfId="707"/>
    <cellStyle name="差_0605石屏 2 2" xfId="708"/>
    <cellStyle name="差_0605石屏 3" xfId="709"/>
    <cellStyle name="差_0605石屏县" xfId="710"/>
    <cellStyle name="差_0605石屏县 2" xfId="711"/>
    <cellStyle name="差_0605石屏县 2 2" xfId="712"/>
    <cellStyle name="差_0605石屏县 3" xfId="713"/>
    <cellStyle name="差_1110洱源" xfId="714"/>
    <cellStyle name="差_1110洱源 2 2" xfId="715"/>
    <cellStyle name="差_11大理" xfId="716"/>
    <cellStyle name="差_11大理 2" xfId="717"/>
    <cellStyle name="差_11大理 2 2" xfId="718"/>
    <cellStyle name="差_11大理 3" xfId="719"/>
    <cellStyle name="差_2007年地州资金往来对账表" xfId="720"/>
    <cellStyle name="差_2007年地州资金往来对账表 2" xfId="721"/>
    <cellStyle name="差_2007年地州资金往来对账表 2 2" xfId="722"/>
    <cellStyle name="差_2007年地州资金往来对账表 3" xfId="723"/>
    <cellStyle name="常规 28" xfId="724"/>
    <cellStyle name="差_2008年地州对账表(国库资金）" xfId="725"/>
    <cellStyle name="差_2008年地州对账表(国库资金） 2" xfId="726"/>
    <cellStyle name="适中 3" xfId="727"/>
    <cellStyle name="差_2008年地州对账表(国库资金） 2 2" xfId="728"/>
    <cellStyle name="差_2008年地州对账表(国库资金） 3" xfId="729"/>
    <cellStyle name="差_Book1" xfId="730"/>
    <cellStyle name="差_M01-1" xfId="731"/>
    <cellStyle name="昗弨_Pacific Region P&amp;L" xfId="732"/>
    <cellStyle name="差_M01-1 2" xfId="733"/>
    <cellStyle name="差_M01-1 2 2" xfId="734"/>
    <cellStyle name="差_M01-1 3" xfId="735"/>
    <cellStyle name="常规 10 2" xfId="736"/>
    <cellStyle name="常规 10 2 2" xfId="737"/>
    <cellStyle name="常规 10 2 2 2" xfId="738"/>
    <cellStyle name="汇总 6 2" xfId="739"/>
    <cellStyle name="常规 10 2 3" xfId="740"/>
    <cellStyle name="常规 10 2_报预算局：2016年云南省及省本级1-7月社保基金预算执行情况表（0823）" xfId="741"/>
    <cellStyle name="常规 10 3" xfId="742"/>
    <cellStyle name="常规 10 41" xfId="743"/>
    <cellStyle name="常规 10 41 2" xfId="744"/>
    <cellStyle name="常规 11" xfId="745"/>
    <cellStyle name="常规 11 2" xfId="746"/>
    <cellStyle name="常规 11 2 2" xfId="747"/>
    <cellStyle name="常规 11 3" xfId="748"/>
    <cellStyle name="常规 11 3 2" xfId="749"/>
    <cellStyle name="链接单元格 3 2 2" xfId="750"/>
    <cellStyle name="常规 11 4" xfId="751"/>
    <cellStyle name="好 4 2" xfId="752"/>
    <cellStyle name="常规 12" xfId="753"/>
    <cellStyle name="好 4 2 2" xfId="754"/>
    <cellStyle name="常规 12 2" xfId="755"/>
    <cellStyle name="好 4 3" xfId="756"/>
    <cellStyle name="常规 13" xfId="757"/>
    <cellStyle name="常规 13 2" xfId="758"/>
    <cellStyle name="好 4 4" xfId="759"/>
    <cellStyle name="常规 14" xfId="760"/>
    <cellStyle name="常规 14 2" xfId="761"/>
    <cellStyle name="常规 15 2 2 2" xfId="762"/>
    <cellStyle name="检查单元格 2 2 2" xfId="763"/>
    <cellStyle name="常规 21" xfId="764"/>
    <cellStyle name="常规 16" xfId="765"/>
    <cellStyle name="常规 16 2" xfId="766"/>
    <cellStyle name="注释 4 2" xfId="767"/>
    <cellStyle name="常规 22" xfId="768"/>
    <cellStyle name="常规 17" xfId="769"/>
    <cellStyle name="注释 4 2 2" xfId="770"/>
    <cellStyle name="常规 17 2" xfId="771"/>
    <cellStyle name="常规 17 2 2" xfId="772"/>
    <cellStyle name="常规 17 3" xfId="773"/>
    <cellStyle name="注释 4 3" xfId="774"/>
    <cellStyle name="常规 23" xfId="775"/>
    <cellStyle name="常规 18" xfId="776"/>
    <cellStyle name="常规 5 42" xfId="777"/>
    <cellStyle name="常规 18 2" xfId="778"/>
    <cellStyle name="常规 5 42 2" xfId="779"/>
    <cellStyle name="常规 18 2 2" xfId="780"/>
    <cellStyle name="常规 18 3" xfId="781"/>
    <cellStyle name="注释 4 4" xfId="782"/>
    <cellStyle name="常规 24" xfId="783"/>
    <cellStyle name="常规 19" xfId="784"/>
    <cellStyle name="常规 19 10" xfId="785"/>
    <cellStyle name="常规 19 2" xfId="786"/>
    <cellStyle name="常规 19 2 2" xfId="787"/>
    <cellStyle name="常规 19 2 2 2" xfId="788"/>
    <cellStyle name="常规 19 3" xfId="789"/>
    <cellStyle name="常规 2" xfId="790"/>
    <cellStyle name="强调文字颜色 3 3" xfId="791"/>
    <cellStyle name="常规 2 10" xfId="792"/>
    <cellStyle name="强调文字颜色 3 3 2" xfId="793"/>
    <cellStyle name="常规 2 10 2" xfId="794"/>
    <cellStyle name="常规 2 11" xfId="795"/>
    <cellStyle name="常规 2 11 2" xfId="796"/>
    <cellStyle name="常规 2 12" xfId="797"/>
    <cellStyle name="常规 2 13" xfId="798"/>
    <cellStyle name="常规 2 13 2" xfId="799"/>
    <cellStyle name="常规 2 14" xfId="800"/>
    <cellStyle name="常规 2 14 2" xfId="801"/>
    <cellStyle name="常规 2 15" xfId="802"/>
    <cellStyle name="常规 2 16" xfId="803"/>
    <cellStyle name="常规 2 2" xfId="804"/>
    <cellStyle name="常规 2 2 11 2" xfId="805"/>
    <cellStyle name="常规 2 2 2" xfId="806"/>
    <cellStyle name="常规 2 2 2 2 2" xfId="807"/>
    <cellStyle name="常规 2 2 2 2 2 2" xfId="808"/>
    <cellStyle name="常规 2 2 2 2 2 2 2" xfId="809"/>
    <cellStyle name="常规 2 2 2 2 3" xfId="810"/>
    <cellStyle name="常规 2 2 2 3" xfId="811"/>
    <cellStyle name="常规 2 2 2 3 2" xfId="812"/>
    <cellStyle name="强调文字颜色 1 2" xfId="813"/>
    <cellStyle name="常规 2 2 2 4 2" xfId="814"/>
    <cellStyle name="常规 2 2 3" xfId="815"/>
    <cellStyle name="常规 2 2 3 2 2" xfId="816"/>
    <cellStyle name="常规 2 2 3 3 2" xfId="817"/>
    <cellStyle name="常规 2 2 4" xfId="818"/>
    <cellStyle name="常规 2 2 5" xfId="819"/>
    <cellStyle name="常规 2 3" xfId="820"/>
    <cellStyle name="常规 2 3 2" xfId="821"/>
    <cellStyle name="常规 2 3 2 2" xfId="822"/>
    <cellStyle name="常规 2 3 2 2 2" xfId="823"/>
    <cellStyle name="常规 2 3 2 2 2 2" xfId="824"/>
    <cellStyle name="常规 2 3 2 2 3" xfId="825"/>
    <cellStyle name="常规 2 3 2 3" xfId="826"/>
    <cellStyle name="常规 2 3 2 3 2" xfId="827"/>
    <cellStyle name="常规 2 3 2 4" xfId="828"/>
    <cellStyle name="常规 2 3 2 4 2" xfId="829"/>
    <cellStyle name="常规 2 3 2 5" xfId="830"/>
    <cellStyle name="常规 2 3 3" xfId="831"/>
    <cellStyle name="常规 2 3 3 2" xfId="832"/>
    <cellStyle name="常规 2 3 3 2 2" xfId="833"/>
    <cellStyle name="常规 2 3 3 3" xfId="834"/>
    <cellStyle name="常规 2 3 3 3 2" xfId="835"/>
    <cellStyle name="常规 2 3 3 4" xfId="836"/>
    <cellStyle name="常规 2 3 5" xfId="837"/>
    <cellStyle name="常规 2 3 5 2" xfId="838"/>
    <cellStyle name="常规 2 4" xfId="839"/>
    <cellStyle name="常规 2 4 2" xfId="840"/>
    <cellStyle name="常规 2 4 2 2" xfId="841"/>
    <cellStyle name="常规 2 4 2 2 2" xfId="842"/>
    <cellStyle name="常规 2 4 2 2 2 2" xfId="843"/>
    <cellStyle name="输出 2 2 2" xfId="844"/>
    <cellStyle name="常规 2 4 2 3" xfId="845"/>
    <cellStyle name="常规 2 4 2 3 2" xfId="846"/>
    <cellStyle name="常规 2 4 2 4" xfId="847"/>
    <cellStyle name="常规 2 4 3" xfId="848"/>
    <cellStyle name="常规 2 4 3 2" xfId="849"/>
    <cellStyle name="常规 2 4 4" xfId="850"/>
    <cellStyle name="常规 2 4 4 2" xfId="851"/>
    <cellStyle name="常规 2 4 5" xfId="852"/>
    <cellStyle name="常规 2 5" xfId="853"/>
    <cellStyle name="常规 2 5 2" xfId="854"/>
    <cellStyle name="检查单元格 6" xfId="855"/>
    <cellStyle name="常规 2 5 2 2" xfId="856"/>
    <cellStyle name="常规 2 5 2 2 2" xfId="857"/>
    <cellStyle name="输出 3 2 2" xfId="858"/>
    <cellStyle name="检查单元格 7" xfId="859"/>
    <cellStyle name="常规 2 5 2 3" xfId="860"/>
    <cellStyle name="常规 2 5 3" xfId="861"/>
    <cellStyle name="常规 2 5 3 2" xfId="862"/>
    <cellStyle name="常规 2 5 4" xfId="863"/>
    <cellStyle name="常规 2 5 4 2" xfId="864"/>
    <cellStyle name="常规 2 5 5" xfId="865"/>
    <cellStyle name="常规 2 6" xfId="866"/>
    <cellStyle name="常规 2 6 2" xfId="867"/>
    <cellStyle name="常规 2 6 2 2" xfId="868"/>
    <cellStyle name="常规 2 6 2 2 2" xfId="869"/>
    <cellStyle name="常规 2 6 3" xfId="870"/>
    <cellStyle name="常规 2 6 3 2" xfId="871"/>
    <cellStyle name="常规 2 6 4" xfId="872"/>
    <cellStyle name="常规 2 6 4 2" xfId="873"/>
    <cellStyle name="常规 2 7 3" xfId="874"/>
    <cellStyle name="常规 2 7 3 2" xfId="875"/>
    <cellStyle name="输入 2 2" xfId="876"/>
    <cellStyle name="常规 2 8 2" xfId="877"/>
    <cellStyle name="输入 3" xfId="878"/>
    <cellStyle name="常规 2 9" xfId="879"/>
    <cellStyle name="输入 3 2" xfId="880"/>
    <cellStyle name="常规 2 9 2" xfId="881"/>
    <cellStyle name="输入 3 2 2" xfId="882"/>
    <cellStyle name="常规 2 9 2 2" xfId="883"/>
    <cellStyle name="输入 3 3" xfId="884"/>
    <cellStyle name="常规 2 9 3" xfId="885"/>
    <cellStyle name="常规 2 9 3 2" xfId="886"/>
    <cellStyle name="输入 3 4" xfId="887"/>
    <cellStyle name="好_2008年地州对账表(国库资金） 2" xfId="888"/>
    <cellStyle name="常规 2 9 4" xfId="889"/>
    <cellStyle name="常规 30" xfId="890"/>
    <cellStyle name="常规 25" xfId="891"/>
    <cellStyle name="常规 25 2" xfId="892"/>
    <cellStyle name="常规 26" xfId="893"/>
    <cellStyle name="常规 27" xfId="894"/>
    <cellStyle name="常规 29" xfId="895"/>
    <cellStyle name="输出 4 2" xfId="896"/>
    <cellStyle name="常规 3" xfId="897"/>
    <cellStyle name="输出 4 2 2" xfId="898"/>
    <cellStyle name="常规 3 2" xfId="899"/>
    <cellStyle name="常规 3 2 2" xfId="900"/>
    <cellStyle name="常规 3 2 2 2" xfId="901"/>
    <cellStyle name="常规 3 2 4" xfId="902"/>
    <cellStyle name="常规 3 2 4 2" xfId="903"/>
    <cellStyle name="常规 3 3" xfId="904"/>
    <cellStyle name="常规 3 3 2" xfId="905"/>
    <cellStyle name="常规 3 3 2 2" xfId="906"/>
    <cellStyle name="常规 3 3 2 2 2" xfId="907"/>
    <cellStyle name="常规 3 3 2 3" xfId="908"/>
    <cellStyle name="常规 3 3 3" xfId="909"/>
    <cellStyle name="常规 3 3 3 2" xfId="910"/>
    <cellStyle name="常规 3 3 4" xfId="911"/>
    <cellStyle name="常规 3 3 4 2" xfId="912"/>
    <cellStyle name="常规 3 4" xfId="913"/>
    <cellStyle name="常规 3 4 2" xfId="914"/>
    <cellStyle name="常规 3 4 2 2" xfId="915"/>
    <cellStyle name="常规 3 5" xfId="916"/>
    <cellStyle name="常规 3 5 2" xfId="917"/>
    <cellStyle name="常规 3 6" xfId="918"/>
    <cellStyle name="常规 3 6 2" xfId="919"/>
    <cellStyle name="常规 3 7" xfId="920"/>
    <cellStyle name="常规 3 8" xfId="921"/>
    <cellStyle name="常规 3_Book1" xfId="922"/>
    <cellStyle name="输出 4 3" xfId="923"/>
    <cellStyle name="常规 4" xfId="924"/>
    <cellStyle name="常规 4 2" xfId="925"/>
    <cellStyle name="常规 4 4" xfId="926"/>
    <cellStyle name="常规 4 2 2" xfId="927"/>
    <cellStyle name="常规 6 4" xfId="928"/>
    <cellStyle name="常规 4 2 2 2" xfId="929"/>
    <cellStyle name="常规 6 4 2" xfId="930"/>
    <cellStyle name="常规 4 2 2 2 2" xfId="931"/>
    <cellStyle name="常规 4 5" xfId="932"/>
    <cellStyle name="常规 4 2 3" xfId="933"/>
    <cellStyle name="常规 7 4" xfId="934"/>
    <cellStyle name="常规 4 2 3 2" xfId="935"/>
    <cellStyle name="常规 4 6" xfId="936"/>
    <cellStyle name="常规 4 2 4" xfId="937"/>
    <cellStyle name="常规 8 4" xfId="938"/>
    <cellStyle name="常规 444" xfId="939"/>
    <cellStyle name="常规 439" xfId="940"/>
    <cellStyle name="常规 4 6 2" xfId="941"/>
    <cellStyle name="常规 4 2 4 2" xfId="942"/>
    <cellStyle name="常规 4 7" xfId="943"/>
    <cellStyle name="常规 4 2 5" xfId="944"/>
    <cellStyle name="常规 4 3" xfId="945"/>
    <cellStyle name="常规 5 4" xfId="946"/>
    <cellStyle name="常规 4 3 2" xfId="947"/>
    <cellStyle name="常规 5 4 2" xfId="948"/>
    <cellStyle name="常规 4 3 2 2" xfId="949"/>
    <cellStyle name="常规 4 3 2 2 2" xfId="950"/>
    <cellStyle name="常规 4 3 2 3" xfId="951"/>
    <cellStyle name="常规 5 5" xfId="952"/>
    <cellStyle name="常规 4 3 3" xfId="953"/>
    <cellStyle name="常规 4 3 3 2" xfId="954"/>
    <cellStyle name="常规 4 3 4" xfId="955"/>
    <cellStyle name="常规 4 3 4 2" xfId="956"/>
    <cellStyle name="常规 4 3 5" xfId="957"/>
    <cellStyle name="常规 41" xfId="958"/>
    <cellStyle name="链接单元格 3" xfId="959"/>
    <cellStyle name="常规 433" xfId="960"/>
    <cellStyle name="常规 428" xfId="961"/>
    <cellStyle name="链接单元格 4" xfId="962"/>
    <cellStyle name="常规 434" xfId="963"/>
    <cellStyle name="常规 429" xfId="964"/>
    <cellStyle name="常规 430" xfId="965"/>
    <cellStyle name="常规 431" xfId="966"/>
    <cellStyle name="链接单元格 2" xfId="967"/>
    <cellStyle name="常规 432" xfId="968"/>
    <cellStyle name="链接单元格 5" xfId="969"/>
    <cellStyle name="常规 440" xfId="970"/>
    <cellStyle name="常规 435" xfId="971"/>
    <cellStyle name="链接单元格 6" xfId="972"/>
    <cellStyle name="常规 441" xfId="973"/>
    <cellStyle name="常规 436" xfId="974"/>
    <cellStyle name="链接单元格 7" xfId="975"/>
    <cellStyle name="常规 8 2" xfId="976"/>
    <cellStyle name="常规 442" xfId="977"/>
    <cellStyle name="常规 8 3" xfId="978"/>
    <cellStyle name="常规 443" xfId="979"/>
    <cellStyle name="常规 448" xfId="980"/>
    <cellStyle name="常规 449" xfId="981"/>
    <cellStyle name="常规 450" xfId="982"/>
    <cellStyle name="常规 451" xfId="983"/>
    <cellStyle name="常规 452" xfId="984"/>
    <cellStyle name="常规 5 2" xfId="985"/>
    <cellStyle name="常规 5 2 2" xfId="986"/>
    <cellStyle name="常规 5 2 2 2" xfId="987"/>
    <cellStyle name="常规 5 2 3" xfId="988"/>
    <cellStyle name="常规 5 2 3 2" xfId="989"/>
    <cellStyle name="常规 5 2 4" xfId="990"/>
    <cellStyle name="常规 5 3" xfId="991"/>
    <cellStyle name="常规 5 3 2" xfId="992"/>
    <cellStyle name="常规 6" xfId="993"/>
    <cellStyle name="常规 6 2" xfId="994"/>
    <cellStyle name="常规 6 2 2" xfId="995"/>
    <cellStyle name="常规 6 3" xfId="996"/>
    <cellStyle name="常规 6 3 2" xfId="997"/>
    <cellStyle name="常规 6 3 2 2" xfId="998"/>
    <cellStyle name="常规 6 3 3" xfId="999"/>
    <cellStyle name="常规 7" xfId="1000"/>
    <cellStyle name="常规 7 2" xfId="1001"/>
    <cellStyle name="常规 7 2 2" xfId="1002"/>
    <cellStyle name="常规 7 3" xfId="1003"/>
    <cellStyle name="常规 7 3 2" xfId="1004"/>
    <cellStyle name="常规 8" xfId="1005"/>
    <cellStyle name="常规 9" xfId="1006"/>
    <cellStyle name="注释 7" xfId="1007"/>
    <cellStyle name="常规 9 2 2" xfId="1008"/>
    <cellStyle name="常规 9 2 2 2" xfId="1009"/>
    <cellStyle name="注释 8" xfId="1010"/>
    <cellStyle name="常规 9 2 3" xfId="1011"/>
    <cellStyle name="常规 9 3" xfId="1012"/>
    <cellStyle name="常规 9 3 2" xfId="1013"/>
    <cellStyle name="常规 9 4" xfId="1014"/>
    <cellStyle name="常规 9 5" xfId="1015"/>
    <cellStyle name="常规 94" xfId="1016"/>
    <cellStyle name="常规 95" xfId="1017"/>
    <cellStyle name="常规_2007年云南省向人大报送政府收支预算表格式编制过程表" xfId="1018"/>
    <cellStyle name="常规_2007年云南省向人大报送政府收支预算表格式编制过程表 2" xfId="1019"/>
    <cellStyle name="计算 2 3" xfId="1020"/>
    <cellStyle name="常规_2007年云南省向人大报送政府收支预算表格式编制过程表 2 2" xfId="1021"/>
    <cellStyle name="数量 4" xfId="1022"/>
    <cellStyle name="常规_2007年云南省向人大报送政府收支预算表格式编制过程表 2 2 2" xfId="1023"/>
    <cellStyle name="常规_2007年云南省向人大报送政府收支预算表格式编制过程表 2 2 2 2" xfId="1024"/>
    <cellStyle name="常规_exceltmp1" xfId="1025"/>
    <cellStyle name="超级链接 2 2" xfId="1026"/>
    <cellStyle name="超级链接 3" xfId="1027"/>
    <cellStyle name="超链接 2" xfId="1028"/>
    <cellStyle name="超链接 2 2" xfId="1029"/>
    <cellStyle name="超链接 2 2 2" xfId="1030"/>
    <cellStyle name="超链接 3" xfId="1031"/>
    <cellStyle name="超链接 3 2" xfId="1032"/>
    <cellStyle name="超链接 4" xfId="1033"/>
    <cellStyle name="超链接 4 2" xfId="1034"/>
    <cellStyle name="分级显示行_1_Book1" xfId="1035"/>
    <cellStyle name="好 2" xfId="1036"/>
    <cellStyle name="好 2 2" xfId="1037"/>
    <cellStyle name="好 2 2 2" xfId="1038"/>
    <cellStyle name="好 3" xfId="1039"/>
    <cellStyle name="好 3 2" xfId="1040"/>
    <cellStyle name="好 4" xfId="1041"/>
    <cellStyle name="好 5 3" xfId="1042"/>
    <cellStyle name="好 8" xfId="1043"/>
    <cellStyle name="好_0502通海县" xfId="1044"/>
    <cellStyle name="好_0502通海县 2" xfId="1045"/>
    <cellStyle name="好_0502通海县 2 2" xfId="1046"/>
    <cellStyle name="好_0502通海县 3" xfId="1047"/>
    <cellStyle name="好_0605石屏" xfId="1048"/>
    <cellStyle name="好_0605石屏 2" xfId="1049"/>
    <cellStyle name="好_0605石屏 2 2" xfId="1050"/>
    <cellStyle name="好_0605石屏 3" xfId="1051"/>
    <cellStyle name="好_0605石屏县" xfId="1052"/>
    <cellStyle name="好_0605石屏县 2" xfId="1053"/>
    <cellStyle name="好_0605石屏县 3" xfId="1054"/>
    <cellStyle name="好_1110洱源" xfId="1055"/>
    <cellStyle name="解释性文本 4 3" xfId="1056"/>
    <cellStyle name="好_1110洱源 2" xfId="1057"/>
    <cellStyle name="好_1110洱源 2 2" xfId="1058"/>
    <cellStyle name="解释性文本 4 4" xfId="1059"/>
    <cellStyle name="好_1110洱源 3" xfId="1060"/>
    <cellStyle name="好_11大理" xfId="1061"/>
    <cellStyle name="好_11大理 2" xfId="1062"/>
    <cellStyle name="好_11大理 2 2" xfId="1063"/>
    <cellStyle name="好_11大理 3" xfId="1064"/>
    <cellStyle name="好_2007年地州资金往来对账表" xfId="1065"/>
    <cellStyle name="好_2007年地州资金往来对账表 2" xfId="1066"/>
    <cellStyle name="好_2007年地州资金往来对账表 2 2" xfId="1067"/>
    <cellStyle name="好_2007年地州资金往来对账表 3" xfId="1068"/>
    <cellStyle name="商品名称 2 3" xfId="1069"/>
    <cellStyle name="好_2008年地州对账表(国库资金） 2 2" xfId="1070"/>
    <cellStyle name="好_2008年地州对账表(国库资金） 3" xfId="1071"/>
    <cellStyle name="好_Book1" xfId="1072"/>
    <cellStyle name="好_Book1 2" xfId="1073"/>
    <cellStyle name="好_M01-1" xfId="1074"/>
    <cellStyle name="好_M01-1 2" xfId="1075"/>
    <cellStyle name="好_M01-1 2 2" xfId="1076"/>
    <cellStyle name="后继超级链接" xfId="1077"/>
    <cellStyle name="后继超级链接 2" xfId="1078"/>
    <cellStyle name="后继超级链接 2 2" xfId="1079"/>
    <cellStyle name="后继超级链接 3" xfId="1080"/>
    <cellStyle name="汇总 2 2 2" xfId="1081"/>
    <cellStyle name="汇总 8" xfId="1082"/>
    <cellStyle name="汇总 2 2 2 2" xfId="1083"/>
    <cellStyle name="警告文本 2 2 2" xfId="1084"/>
    <cellStyle name="汇总 2 2 3" xfId="1085"/>
    <cellStyle name="汇总 2 3" xfId="1086"/>
    <cellStyle name="汇总 2 3 2" xfId="1087"/>
    <cellStyle name="汇总 2 4" xfId="1088"/>
    <cellStyle name="汇总 2 4 2" xfId="1089"/>
    <cellStyle name="汇总 2 5" xfId="1090"/>
    <cellStyle name="汇总 3 2" xfId="1091"/>
    <cellStyle name="汇总 3 2 2" xfId="1092"/>
    <cellStyle name="汇总 3 2 2 2" xfId="1093"/>
    <cellStyle name="警告文本 3 2 2" xfId="1094"/>
    <cellStyle name="汇总 3 2 3" xfId="1095"/>
    <cellStyle name="汇总 3 3" xfId="1096"/>
    <cellStyle name="汇总 3 3 2" xfId="1097"/>
    <cellStyle name="汇总 3 4" xfId="1098"/>
    <cellStyle name="汇总 3 4 2" xfId="1099"/>
    <cellStyle name="汇总 3 5" xfId="1100"/>
    <cellStyle name="汇总 4 2" xfId="1101"/>
    <cellStyle name="汇总 4 2 2" xfId="1102"/>
    <cellStyle name="汇总 4 2 2 2" xfId="1103"/>
    <cellStyle name="警告文本 4 2 2" xfId="1104"/>
    <cellStyle name="汇总 4 2 3" xfId="1105"/>
    <cellStyle name="汇总 4 3" xfId="1106"/>
    <cellStyle name="汇总 4 3 2" xfId="1107"/>
    <cellStyle name="汇总 4 4" xfId="1108"/>
    <cellStyle name="汇总 4 4 2" xfId="1109"/>
    <cellStyle name="汇总 4 5" xfId="1110"/>
    <cellStyle name="汇总 5 2" xfId="1111"/>
    <cellStyle name="汇总 5 2 2" xfId="1112"/>
    <cellStyle name="汇总 5 3" xfId="1113"/>
    <cellStyle name="汇总 5 3 2" xfId="1114"/>
    <cellStyle name="千分位_97-917" xfId="1115"/>
    <cellStyle name="汇总 5 4" xfId="1116"/>
    <cellStyle name="汇总 7" xfId="1117"/>
    <cellStyle name="汇总 7 2" xfId="1118"/>
    <cellStyle name="汇总 8 2" xfId="1119"/>
    <cellStyle name="计算 2" xfId="1120"/>
    <cellStyle name="计算 2 2" xfId="1121"/>
    <cellStyle name="计算 2 2 2" xfId="1122"/>
    <cellStyle name="计算 2 4" xfId="1123"/>
    <cellStyle name="计算 3" xfId="1124"/>
    <cellStyle name="计算 3 2" xfId="1125"/>
    <cellStyle name="计算 3 2 2" xfId="1126"/>
    <cellStyle name="计算 3 3" xfId="1127"/>
    <cellStyle name="计算 3 4" xfId="1128"/>
    <cellStyle name="计算 4" xfId="1129"/>
    <cellStyle name="计算 4 2" xfId="1130"/>
    <cellStyle name="计算 4 2 2" xfId="1131"/>
    <cellStyle name="计算 4 3" xfId="1132"/>
    <cellStyle name="计算 4 4" xfId="1133"/>
    <cellStyle name="计算 5" xfId="1134"/>
    <cellStyle name="计算 5 2" xfId="1135"/>
    <cellStyle name="计算 5 3" xfId="1136"/>
    <cellStyle name="计算 6" xfId="1137"/>
    <cellStyle name="计算 7" xfId="1138"/>
    <cellStyle name="计算 8" xfId="1139"/>
    <cellStyle name="检查单元格 2" xfId="1140"/>
    <cellStyle name="检查单元格 2 2" xfId="1141"/>
    <cellStyle name="检查单元格 2 3" xfId="1142"/>
    <cellStyle name="检查单元格 2 4" xfId="1143"/>
    <cellStyle name="检查单元格 3" xfId="1144"/>
    <cellStyle name="检查单元格 3 2" xfId="1145"/>
    <cellStyle name="检查单元格 3 2 2" xfId="1146"/>
    <cellStyle name="检查单元格 3 3" xfId="1147"/>
    <cellStyle name="检查单元格 3 4" xfId="1148"/>
    <cellStyle name="检查单元格 4" xfId="1149"/>
    <cellStyle name="检查单元格 4 2" xfId="1150"/>
    <cellStyle name="检查单元格 4 2 2" xfId="1151"/>
    <cellStyle name="检查单元格 4 3" xfId="1152"/>
    <cellStyle name="检查单元格 4 4" xfId="1153"/>
    <cellStyle name="检查单元格 5" xfId="1154"/>
    <cellStyle name="检查单元格 5 2" xfId="1155"/>
    <cellStyle name="检查单元格 5 3" xfId="1156"/>
    <cellStyle name="检查单元格 8" xfId="1157"/>
    <cellStyle name="解释性文本 2" xfId="1158"/>
    <cellStyle name="解释性文本 2 2" xfId="1159"/>
    <cellStyle name="解释性文本 2 2 2" xfId="1160"/>
    <cellStyle name="解释性文本 2 3" xfId="1161"/>
    <cellStyle name="解释性文本 2 4" xfId="1162"/>
    <cellStyle name="解释性文本 3" xfId="1163"/>
    <cellStyle name="解释性文本 3 2" xfId="1164"/>
    <cellStyle name="解释性文本 3 2 2" xfId="1165"/>
    <cellStyle name="解释性文本 3 3" xfId="1166"/>
    <cellStyle name="解释性文本 3 4" xfId="1167"/>
    <cellStyle name="解释性文本 4" xfId="1168"/>
    <cellStyle name="解释性文本 4 2" xfId="1169"/>
    <cellStyle name="解释性文本 4 2 2" xfId="1170"/>
    <cellStyle name="借出原因" xfId="1171"/>
    <cellStyle name="借出原因 2" xfId="1172"/>
    <cellStyle name="借出原因 2 2" xfId="1173"/>
    <cellStyle name="借出原因 2 2 2" xfId="1174"/>
    <cellStyle name="借出原因 2 3" xfId="1175"/>
    <cellStyle name="借出原因 3" xfId="1176"/>
    <cellStyle name="借出原因 3 2" xfId="1177"/>
    <cellStyle name="借出原因 4" xfId="1178"/>
    <cellStyle name="警告文本 2" xfId="1179"/>
    <cellStyle name="警告文本 2 2" xfId="1180"/>
    <cellStyle name="警告文本 2 3" xfId="1181"/>
    <cellStyle name="警告文本 2 4" xfId="1182"/>
    <cellStyle name="警告文本 3" xfId="1183"/>
    <cellStyle name="警告文本 3 2" xfId="1184"/>
    <cellStyle name="警告文本 3 3" xfId="1185"/>
    <cellStyle name="警告文本 3 4" xfId="1186"/>
    <cellStyle name="警告文本 4" xfId="1187"/>
    <cellStyle name="警告文本 4 2" xfId="1188"/>
    <cellStyle name="警告文本 4 3" xfId="1189"/>
    <cellStyle name="警告文本 4 4" xfId="1190"/>
    <cellStyle name="警告文本 5" xfId="1191"/>
    <cellStyle name="警告文本 5 2" xfId="1192"/>
    <cellStyle name="警告文本 5 3" xfId="1193"/>
    <cellStyle name="警告文本 6" xfId="1194"/>
    <cellStyle name="警告文本 7" xfId="1195"/>
    <cellStyle name="链接单元格 2 2" xfId="1196"/>
    <cellStyle name="链接单元格 2 2 2" xfId="1197"/>
    <cellStyle name="链接单元格 2 3" xfId="1198"/>
    <cellStyle name="链接单元格 2 4" xfId="1199"/>
    <cellStyle name="链接单元格 3 2" xfId="1200"/>
    <cellStyle name="链接单元格 3 3" xfId="1201"/>
    <cellStyle name="链接单元格 3 4" xfId="1202"/>
    <cellStyle name="链接单元格 4 2" xfId="1203"/>
    <cellStyle name="链接单元格 4 2 2" xfId="1204"/>
    <cellStyle name="链接单元格 4 3" xfId="1205"/>
    <cellStyle name="链接单元格 4 4" xfId="1206"/>
    <cellStyle name="链接单元格 5 2" xfId="1207"/>
    <cellStyle name="链接单元格 5 3" xfId="1208"/>
    <cellStyle name="普通_97-917" xfId="1209"/>
    <cellStyle name="输入 8" xfId="1210"/>
    <cellStyle name="千分位[0]_laroux" xfId="1211"/>
    <cellStyle name="千位[0]_ 方正PC" xfId="1212"/>
    <cellStyle name="千位_ 方正PC" xfId="1213"/>
    <cellStyle name="千位分隔 11" xfId="1214"/>
    <cellStyle name="千位分隔 11 2" xfId="1215"/>
    <cellStyle name="千位分隔 2" xfId="1216"/>
    <cellStyle name="千位分隔 2 2 2" xfId="1217"/>
    <cellStyle name="千位分隔 2 3" xfId="1218"/>
    <cellStyle name="千位分隔 4 6" xfId="1219"/>
    <cellStyle name="千位分隔 4 6 2" xfId="1220"/>
    <cellStyle name="千位分隔 7 2" xfId="1221"/>
    <cellStyle name="千位分隔 8 2" xfId="1222"/>
    <cellStyle name="千位分隔 9" xfId="1223"/>
    <cellStyle name="强调 1" xfId="1224"/>
    <cellStyle name="强调 1 2" xfId="1225"/>
    <cellStyle name="强调 2" xfId="1226"/>
    <cellStyle name="强调 3" xfId="1227"/>
    <cellStyle name="强调 3 2" xfId="1228"/>
    <cellStyle name="强调文字颜色 1 2 2" xfId="1229"/>
    <cellStyle name="强调文字颜色 1 2 2 2" xfId="1230"/>
    <cellStyle name="强调文字颜色 1 2 3" xfId="1231"/>
    <cellStyle name="强调文字颜色 1 3" xfId="1232"/>
    <cellStyle name="强调文字颜色 1 3 2" xfId="1233"/>
    <cellStyle name="强调文字颜色 2 2" xfId="1234"/>
    <cellStyle name="强调文字颜色 2 2 3" xfId="1235"/>
    <cellStyle name="强调文字颜色 2 3" xfId="1236"/>
    <cellStyle name="强调文字颜色 3 2" xfId="1237"/>
    <cellStyle name="强调文字颜色 3 2 2" xfId="1238"/>
    <cellStyle name="强调文字颜色 3 2 2 2" xfId="1239"/>
    <cellStyle name="强调文字颜色 3 2 3" xfId="1240"/>
    <cellStyle name="强调文字颜色 4 2" xfId="1241"/>
    <cellStyle name="强调文字颜色 4 2 2" xfId="1242"/>
    <cellStyle name="强调文字颜色 4 2 2 2" xfId="1243"/>
    <cellStyle name="强调文字颜色 4 2 3" xfId="1244"/>
    <cellStyle name="强调文字颜色 4 3" xfId="1245"/>
    <cellStyle name="强调文字颜色 4 3 2" xfId="1246"/>
    <cellStyle name="强调文字颜色 5 2" xfId="1247"/>
    <cellStyle name="强调文字颜色 5 3" xfId="1248"/>
    <cellStyle name="强调文字颜色 5 3 2" xfId="1249"/>
    <cellStyle name="强调文字颜色 6 2" xfId="1250"/>
    <cellStyle name="强调文字颜色 6 2 2" xfId="1251"/>
    <cellStyle name="强调文字颜色 6 2 2 2" xfId="1252"/>
    <cellStyle name="强调文字颜色 6 2 3" xfId="1253"/>
    <cellStyle name="强调文字颜色 6 3" xfId="1254"/>
    <cellStyle name="强调文字颜色 6 3 2" xfId="1255"/>
    <cellStyle name="日期 2" xfId="1256"/>
    <cellStyle name="日期 2 2" xfId="1257"/>
    <cellStyle name="日期 2 2 2" xfId="1258"/>
    <cellStyle name="日期 2 3" xfId="1259"/>
    <cellStyle name="日期 3" xfId="1260"/>
    <cellStyle name="日期 3 2" xfId="1261"/>
    <cellStyle name="日期 4" xfId="1262"/>
    <cellStyle name="商品名称" xfId="1263"/>
    <cellStyle name="商品名称 2" xfId="1264"/>
    <cellStyle name="商品名称 2 2" xfId="1265"/>
    <cellStyle name="商品名称 2 2 2" xfId="1266"/>
    <cellStyle name="商品名称 3" xfId="1267"/>
    <cellStyle name="商品名称 3 2" xfId="1268"/>
    <cellStyle name="适中 2" xfId="1269"/>
    <cellStyle name="适中 2 3" xfId="1270"/>
    <cellStyle name="适中 2 4" xfId="1271"/>
    <cellStyle name="适中 3 2" xfId="1272"/>
    <cellStyle name="适中 3 2 2" xfId="1273"/>
    <cellStyle name="适中 3 3" xfId="1274"/>
    <cellStyle name="适中 3 4" xfId="1275"/>
    <cellStyle name="适中 4" xfId="1276"/>
    <cellStyle name="适中 4 2" xfId="1277"/>
    <cellStyle name="适中 4 2 2" xfId="1278"/>
    <cellStyle name="适中 4 3" xfId="1279"/>
    <cellStyle name="适中 4 4" xfId="1280"/>
    <cellStyle name="适中 5" xfId="1281"/>
    <cellStyle name="适中 5 2" xfId="1282"/>
    <cellStyle name="适中 5 3" xfId="1283"/>
    <cellStyle name="适中 6" xfId="1284"/>
    <cellStyle name="适中 7" xfId="1285"/>
    <cellStyle name="适中 8" xfId="1286"/>
    <cellStyle name="输出 2" xfId="1287"/>
    <cellStyle name="输出 2 2" xfId="1288"/>
    <cellStyle name="输出 2 3" xfId="1289"/>
    <cellStyle name="输出 2 4" xfId="1290"/>
    <cellStyle name="输出 3" xfId="1291"/>
    <cellStyle name="输出 3 2" xfId="1292"/>
    <cellStyle name="输出 3 3" xfId="1293"/>
    <cellStyle name="输出 4" xfId="1294"/>
    <cellStyle name="输出 5" xfId="1295"/>
    <cellStyle name="输出 5 2" xfId="1296"/>
    <cellStyle name="输出 5 3" xfId="1297"/>
    <cellStyle name="输出 6" xfId="1298"/>
    <cellStyle name="输出 7" xfId="1299"/>
    <cellStyle name="输出 8" xfId="1300"/>
    <cellStyle name="输入 2 2 2" xfId="1301"/>
    <cellStyle name="输入 2 3" xfId="1302"/>
    <cellStyle name="输入 4" xfId="1303"/>
    <cellStyle name="输入 4 2" xfId="1304"/>
    <cellStyle name="输入 4 2 2" xfId="1305"/>
    <cellStyle name="输入 4 3" xfId="1306"/>
    <cellStyle name="输入 4 4" xfId="1307"/>
    <cellStyle name="输入 5" xfId="1308"/>
    <cellStyle name="输入 5 2" xfId="1309"/>
    <cellStyle name="输入 5 3" xfId="1310"/>
    <cellStyle name="输入 6" xfId="1311"/>
    <cellStyle name="输入 7" xfId="1312"/>
    <cellStyle name="数量" xfId="1313"/>
    <cellStyle name="数量 2" xfId="1314"/>
    <cellStyle name="数量 2 2" xfId="1315"/>
    <cellStyle name="数量 2 3" xfId="1316"/>
    <cellStyle name="数量 3 2" xfId="1317"/>
    <cellStyle name="未定义" xfId="1318"/>
    <cellStyle name="样式 1" xfId="1319"/>
    <cellStyle name="寘嬫愗傝 [0.00]_Region Orders (2)" xfId="1320"/>
    <cellStyle name="寘嬫愗傝_Region Orders (2)" xfId="1321"/>
    <cellStyle name="注释 2 2" xfId="1322"/>
    <cellStyle name="注释 2 2 2" xfId="1323"/>
    <cellStyle name="注释 2 3" xfId="1324"/>
    <cellStyle name="注释 2 4" xfId="1325"/>
    <cellStyle name="注释 3" xfId="1326"/>
    <cellStyle name="注释 3 2" xfId="1327"/>
    <cellStyle name="注释 3 2 2" xfId="1328"/>
    <cellStyle name="注释 3 3" xfId="1329"/>
    <cellStyle name="注释 3 4" xfId="1330"/>
    <cellStyle name="注释 4" xfId="1331"/>
    <cellStyle name="注释 5" xfId="1332"/>
    <cellStyle name="注释 5 2" xfId="1333"/>
    <cellStyle name="注释 5 3" xfId="1334"/>
    <cellStyle name="注释 6" xfId="1335"/>
  </cellStyles>
  <dxfs count="5">
    <dxf>
      <font>
        <color indexed="9"/>
      </font>
    </dxf>
    <dxf>
      <font>
        <b val="1"/>
        <i val="0"/>
      </font>
    </dxf>
    <dxf>
      <font>
        <color indexed="10"/>
      </font>
    </dxf>
    <dxf>
      <font>
        <b val="0"/>
        <color indexed="9"/>
      </font>
    </dxf>
    <dxf>
      <font>
        <b val="0"/>
        <i val="0"/>
        <color indexed="10"/>
      </font>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9" Type="http://schemas.openxmlformats.org/officeDocument/2006/relationships/sharedStrings" Target="sharedStrings.xml"/><Relationship Id="rId38" Type="http://schemas.openxmlformats.org/officeDocument/2006/relationships/styles" Target="styles.xml"/><Relationship Id="rId37" Type="http://schemas.openxmlformats.org/officeDocument/2006/relationships/theme" Target="theme/theme1.xml"/><Relationship Id="rId36" Type="http://schemas.openxmlformats.org/officeDocument/2006/relationships/externalLink" Target="externalLinks/externalLink3.xml"/><Relationship Id="rId35" Type="http://schemas.openxmlformats.org/officeDocument/2006/relationships/externalLink" Target="externalLinks/externalLink2.xml"/><Relationship Id="rId34" Type="http://schemas.openxmlformats.org/officeDocument/2006/relationships/externalLink" Target="externalLinks/externalLink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file:///C:\2021&#24180;&#39044;&#31639;&#20844;&#24320;&#36890;&#30693;&#65288;&#27169;&#26495;&#65289;\&#24180;&#21021;&#39044;&#31639;&#34920;&#26679;2021-1-29&#30446;&#24405;&#2345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SW-TEO"/>
      <sheetName val="中央"/>
      <sheetName val="Open"/>
      <sheetName val="Toolbox"/>
      <sheetName val="国家"/>
      <sheetName val="G.1R-Shou COP Gf"/>
      <sheetName val="Financ. Overvi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收入(一般)"/>
      <sheetName val="支出(一般)"/>
      <sheetName val="收入(基金)"/>
      <sheetName val="支出(基金)"/>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目录"/>
      <sheetName val="01-1全市"/>
      <sheetName val="01-2全市"/>
      <sheetName val="02全市"/>
      <sheetName val="03-1市级"/>
      <sheetName val="03-2市级"/>
      <sheetName val="04市级"/>
      <sheetName val="05-1市本级"/>
      <sheetName val="05-2 市本级"/>
      <sheetName val="06市本级"/>
      <sheetName val="07-1经开区"/>
      <sheetName val="07-2经开区"/>
      <sheetName val="08经开区"/>
      <sheetName val="09全市"/>
      <sheetName val="10全市"/>
      <sheetName val="11市级"/>
      <sheetName val="12市级"/>
      <sheetName val="13市本级"/>
      <sheetName val="14市本级"/>
      <sheetName val="15经开区"/>
      <sheetName val="16经开区"/>
      <sheetName val="17全市"/>
      <sheetName val="18全市"/>
      <sheetName val="19市级"/>
      <sheetName val="20市级"/>
      <sheetName val="21市本级"/>
      <sheetName val="22市本级"/>
      <sheetName val="23经开区"/>
      <sheetName val="24经开区"/>
      <sheetName val="25全市"/>
      <sheetName val="26全市"/>
      <sheetName val="27全市"/>
      <sheetName val="28市级"/>
      <sheetName val="29市级"/>
      <sheetName val="30市级"/>
      <sheetName val="31市本级"/>
      <sheetName val="32市本级"/>
      <sheetName val="33市本级"/>
      <sheetName val="34经开区"/>
      <sheetName val="35经开区"/>
      <sheetName val="36经开区"/>
      <sheetName val="37-1全市"/>
      <sheetName val="37-2全市"/>
      <sheetName val="38全市"/>
      <sheetName val="39-1市级"/>
      <sheetName val="39-2市级"/>
      <sheetName val="40市级"/>
      <sheetName val="41-1市本级"/>
      <sheetName val="41-2市本级"/>
      <sheetName val="42市本级"/>
      <sheetName val="43-1经开区"/>
      <sheetName val="43-2经开区"/>
      <sheetName val="44经开区"/>
      <sheetName val="45对下转移支付"/>
      <sheetName val="46分地区"/>
      <sheetName val="47分项目"/>
      <sheetName val="48-1"/>
      <sheetName val="48-2"/>
      <sheetName val="48-3"/>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79"/>
      <sheetName val="80"/>
      <sheetName val="81"/>
      <sheetName val="82"/>
      <sheetName val="82 -1"/>
      <sheetName val="83"/>
      <sheetName val="84"/>
      <sheetName val="85"/>
      <sheetName val="86"/>
      <sheetName val="87"/>
      <sheetName val="87-1"/>
    </sheetNames>
    <sheetDataSet>
      <sheetData sheetId="0">
        <row r="7">
          <cell r="B7">
            <v>44228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2"/>
  <sheetViews>
    <sheetView showGridLines="0" showZeros="0" zoomScale="90" zoomScaleNormal="90" workbookViewId="0">
      <pane ySplit="3" topLeftCell="A4" activePane="bottomLeft" state="frozen"/>
      <selection/>
      <selection pane="bottomLeft" activeCell="B4" sqref="B4"/>
    </sheetView>
  </sheetViews>
  <sheetFormatPr defaultColWidth="9" defaultRowHeight="14.25" outlineLevelCol="3"/>
  <cols>
    <col min="1" max="1" width="50.75" style="261" customWidth="1"/>
    <col min="2" max="3" width="20.625" style="261" customWidth="1"/>
    <col min="4" max="4" width="20.625" style="427" customWidth="1"/>
    <col min="5" max="16384" width="9" style="428"/>
  </cols>
  <sheetData>
    <row r="1" ht="45" customHeight="1" spans="1:4">
      <c r="A1" s="263" t="s">
        <v>0</v>
      </c>
      <c r="B1" s="263"/>
      <c r="C1" s="263"/>
      <c r="D1" s="263"/>
    </row>
    <row r="2" ht="18.95" customHeight="1" spans="1:4">
      <c r="A2" s="429"/>
      <c r="B2" s="430"/>
      <c r="C2" s="301"/>
      <c r="D2" s="265" t="s">
        <v>1</v>
      </c>
    </row>
    <row r="3" s="424" customFormat="1" ht="45" customHeight="1" spans="1:4">
      <c r="A3" s="431" t="s">
        <v>2</v>
      </c>
      <c r="B3" s="267" t="str">
        <f>YEAR([3]封面!$B$7)-1&amp;"年执行数"</f>
        <v>2020年执行数</v>
      </c>
      <c r="C3" s="267" t="str">
        <f>YEAR([3]封面!$B$7)&amp;"年预算数"</f>
        <v>2021年预算数</v>
      </c>
      <c r="D3" s="431" t="s">
        <v>3</v>
      </c>
    </row>
    <row r="4" ht="37.5" customHeight="1" spans="1:4">
      <c r="A4" s="406" t="s">
        <v>4</v>
      </c>
      <c r="B4" s="304">
        <f>SUM(B5:B19)</f>
        <v>1056297</v>
      </c>
      <c r="C4" s="304">
        <f>SUM(C5:C19)</f>
        <v>1110000</v>
      </c>
      <c r="D4" s="270">
        <f t="shared" ref="D4:D28" si="0">IF(B4&lt;&gt;0,C4/B4-1,"")</f>
        <v>0.051</v>
      </c>
    </row>
    <row r="5" ht="37.5" customHeight="1" spans="1:4">
      <c r="A5" s="407" t="s">
        <v>5</v>
      </c>
      <c r="B5" s="306">
        <v>495528</v>
      </c>
      <c r="C5" s="306">
        <v>525240</v>
      </c>
      <c r="D5" s="273">
        <f t="shared" si="0"/>
        <v>0.06</v>
      </c>
    </row>
    <row r="6" ht="37.5" customHeight="1" spans="1:4">
      <c r="A6" s="407" t="s">
        <v>6</v>
      </c>
      <c r="B6" s="306">
        <v>59228</v>
      </c>
      <c r="C6" s="306">
        <v>62180</v>
      </c>
      <c r="D6" s="273">
        <f t="shared" si="0"/>
        <v>0.05</v>
      </c>
    </row>
    <row r="7" ht="37.5" customHeight="1" spans="1:4">
      <c r="A7" s="407" t="s">
        <v>7</v>
      </c>
      <c r="B7" s="306">
        <v>13870</v>
      </c>
      <c r="C7" s="306">
        <v>14630</v>
      </c>
      <c r="D7" s="273">
        <f t="shared" si="0"/>
        <v>0.055</v>
      </c>
    </row>
    <row r="8" ht="37.5" customHeight="1" spans="1:4">
      <c r="A8" s="407" t="s">
        <v>8</v>
      </c>
      <c r="B8" s="306">
        <v>57695</v>
      </c>
      <c r="C8" s="306">
        <v>60570</v>
      </c>
      <c r="D8" s="273">
        <f t="shared" si="0"/>
        <v>0.05</v>
      </c>
    </row>
    <row r="9" ht="37.5" customHeight="1" spans="1:4">
      <c r="A9" s="407" t="s">
        <v>9</v>
      </c>
      <c r="B9" s="306">
        <v>124709</v>
      </c>
      <c r="C9" s="306">
        <v>130910</v>
      </c>
      <c r="D9" s="273">
        <f t="shared" si="0"/>
        <v>0.05</v>
      </c>
    </row>
    <row r="10" ht="37.5" customHeight="1" spans="1:4">
      <c r="A10" s="407" t="s">
        <v>10</v>
      </c>
      <c r="B10" s="306">
        <v>26493</v>
      </c>
      <c r="C10" s="306">
        <v>27800</v>
      </c>
      <c r="D10" s="273">
        <f t="shared" si="0"/>
        <v>0.049</v>
      </c>
    </row>
    <row r="11" ht="37.5" customHeight="1" spans="1:4">
      <c r="A11" s="407" t="s">
        <v>11</v>
      </c>
      <c r="B11" s="306">
        <v>13798</v>
      </c>
      <c r="C11" s="306">
        <v>14420</v>
      </c>
      <c r="D11" s="273">
        <f t="shared" si="0"/>
        <v>0.045</v>
      </c>
    </row>
    <row r="12" ht="37.5" customHeight="1" spans="1:4">
      <c r="A12" s="407" t="s">
        <v>12</v>
      </c>
      <c r="B12" s="306">
        <v>30265</v>
      </c>
      <c r="C12" s="306">
        <v>31690</v>
      </c>
      <c r="D12" s="273">
        <f t="shared" si="0"/>
        <v>0.047</v>
      </c>
    </row>
    <row r="13" ht="37.5" customHeight="1" spans="1:4">
      <c r="A13" s="407" t="s">
        <v>13</v>
      </c>
      <c r="B13" s="306">
        <v>29940</v>
      </c>
      <c r="C13" s="306">
        <v>32500</v>
      </c>
      <c r="D13" s="273">
        <f t="shared" si="0"/>
        <v>0.086</v>
      </c>
    </row>
    <row r="14" ht="37.5" customHeight="1" spans="1:4">
      <c r="A14" s="407" t="s">
        <v>14</v>
      </c>
      <c r="B14" s="306">
        <v>26196</v>
      </c>
      <c r="C14" s="306">
        <v>27000</v>
      </c>
      <c r="D14" s="273">
        <f t="shared" si="0"/>
        <v>0.031</v>
      </c>
    </row>
    <row r="15" ht="37.5" customHeight="1" spans="1:4">
      <c r="A15" s="407" t="s">
        <v>15</v>
      </c>
      <c r="B15" s="306">
        <v>8835</v>
      </c>
      <c r="C15" s="306">
        <v>10500</v>
      </c>
      <c r="D15" s="273">
        <f t="shared" si="0"/>
        <v>0.188</v>
      </c>
    </row>
    <row r="16" ht="37.5" customHeight="1" spans="1:4">
      <c r="A16" s="407" t="s">
        <v>16</v>
      </c>
      <c r="B16" s="306">
        <v>46727</v>
      </c>
      <c r="C16" s="306">
        <v>49000</v>
      </c>
      <c r="D16" s="273">
        <f t="shared" si="0"/>
        <v>0.049</v>
      </c>
    </row>
    <row r="17" ht="37.5" customHeight="1" spans="1:4">
      <c r="A17" s="407" t="s">
        <v>17</v>
      </c>
      <c r="B17" s="306">
        <v>106193</v>
      </c>
      <c r="C17" s="306">
        <v>106000</v>
      </c>
      <c r="D17" s="273">
        <f t="shared" si="0"/>
        <v>-0.002</v>
      </c>
    </row>
    <row r="18" ht="37.5" customHeight="1" spans="1:4">
      <c r="A18" s="407" t="s">
        <v>18</v>
      </c>
      <c r="B18" s="306">
        <v>15582</v>
      </c>
      <c r="C18" s="306">
        <v>16360</v>
      </c>
      <c r="D18" s="273">
        <f t="shared" si="0"/>
        <v>0.05</v>
      </c>
    </row>
    <row r="19" ht="37.5" customHeight="1" spans="1:4">
      <c r="A19" s="407" t="s">
        <v>19</v>
      </c>
      <c r="B19" s="306">
        <v>1238</v>
      </c>
      <c r="C19" s="306">
        <v>1200</v>
      </c>
      <c r="D19" s="273">
        <f t="shared" si="0"/>
        <v>-0.031</v>
      </c>
    </row>
    <row r="20" ht="37.5" customHeight="1" spans="1:4">
      <c r="A20" s="406" t="s">
        <v>20</v>
      </c>
      <c r="B20" s="304">
        <f>SUM(B21:B28)</f>
        <v>494154</v>
      </c>
      <c r="C20" s="304">
        <f>SUM(C21:C28)</f>
        <v>486965</v>
      </c>
      <c r="D20" s="270">
        <f t="shared" si="0"/>
        <v>-0.015</v>
      </c>
    </row>
    <row r="21" ht="37.5" customHeight="1" spans="1:4">
      <c r="A21" s="407" t="s">
        <v>21</v>
      </c>
      <c r="B21" s="306">
        <v>98962</v>
      </c>
      <c r="C21" s="306">
        <v>95743</v>
      </c>
      <c r="D21" s="273">
        <f t="shared" si="0"/>
        <v>-0.033</v>
      </c>
    </row>
    <row r="22" ht="37.5" customHeight="1" spans="1:4">
      <c r="A22" s="432" t="s">
        <v>22</v>
      </c>
      <c r="B22" s="306">
        <v>160619</v>
      </c>
      <c r="C22" s="306">
        <v>158000</v>
      </c>
      <c r="D22" s="273">
        <f t="shared" si="0"/>
        <v>-0.016</v>
      </c>
    </row>
    <row r="23" ht="37.5" customHeight="1" spans="1:4">
      <c r="A23" s="407" t="s">
        <v>23</v>
      </c>
      <c r="B23" s="306">
        <v>98623</v>
      </c>
      <c r="C23" s="306">
        <v>99000</v>
      </c>
      <c r="D23" s="273">
        <f t="shared" si="0"/>
        <v>0.004</v>
      </c>
    </row>
    <row r="24" ht="37.5" customHeight="1" spans="1:4">
      <c r="A24" s="407" t="s">
        <v>24</v>
      </c>
      <c r="B24" s="306">
        <v>11407</v>
      </c>
      <c r="C24" s="306">
        <v>10500</v>
      </c>
      <c r="D24" s="273">
        <f t="shared" si="0"/>
        <v>-0.08</v>
      </c>
    </row>
    <row r="25" ht="37.5" customHeight="1" spans="1:4">
      <c r="A25" s="407" t="s">
        <v>25</v>
      </c>
      <c r="B25" s="306">
        <v>76738</v>
      </c>
      <c r="C25" s="306">
        <v>77000</v>
      </c>
      <c r="D25" s="273">
        <f t="shared" si="0"/>
        <v>0.003</v>
      </c>
    </row>
    <row r="26" ht="37.5" customHeight="1" spans="1:4">
      <c r="A26" s="407" t="s">
        <v>26</v>
      </c>
      <c r="B26" s="306">
        <v>10618</v>
      </c>
      <c r="C26" s="306">
        <v>9000</v>
      </c>
      <c r="D26" s="273">
        <f t="shared" si="0"/>
        <v>-0.152</v>
      </c>
    </row>
    <row r="27" ht="37.5" customHeight="1" spans="1:4">
      <c r="A27" s="407" t="s">
        <v>27</v>
      </c>
      <c r="B27" s="306">
        <v>30360</v>
      </c>
      <c r="C27" s="306">
        <v>30722</v>
      </c>
      <c r="D27" s="273">
        <f t="shared" si="0"/>
        <v>0.012</v>
      </c>
    </row>
    <row r="28" ht="37.5" customHeight="1" spans="1:4">
      <c r="A28" s="407" t="s">
        <v>28</v>
      </c>
      <c r="B28" s="306">
        <v>6827</v>
      </c>
      <c r="C28" s="306">
        <v>7000</v>
      </c>
      <c r="D28" s="273">
        <f t="shared" si="0"/>
        <v>0.025</v>
      </c>
    </row>
    <row r="29" ht="37.5" customHeight="1" spans="1:4">
      <c r="A29" s="407"/>
      <c r="B29" s="306"/>
      <c r="C29" s="306"/>
      <c r="D29" s="270"/>
    </row>
    <row r="30" s="425" customFormat="1" ht="37.5" customHeight="1" spans="1:4">
      <c r="A30" s="405" t="s">
        <v>29</v>
      </c>
      <c r="B30" s="304">
        <f>SUM(B20,B4)</f>
        <v>1550451</v>
      </c>
      <c r="C30" s="304">
        <f>SUM(C20,C4)</f>
        <v>1596965</v>
      </c>
      <c r="D30" s="270">
        <f>IF(B30&lt;&gt;0,C30/B30-1,"")</f>
        <v>0.03</v>
      </c>
    </row>
    <row r="31" ht="37.5" customHeight="1" spans="1:4">
      <c r="A31" s="406" t="s">
        <v>30</v>
      </c>
      <c r="B31" s="304">
        <f>SUM(B32:B39)</f>
        <v>4217135</v>
      </c>
      <c r="C31" s="304">
        <f>SUM(C32:C39)</f>
        <v>4168635</v>
      </c>
      <c r="D31" s="308"/>
    </row>
    <row r="32" ht="37.5" customHeight="1" spans="1:4">
      <c r="A32" s="407" t="s">
        <v>31</v>
      </c>
      <c r="B32" s="306">
        <v>52427</v>
      </c>
      <c r="C32" s="306">
        <v>52253</v>
      </c>
      <c r="D32" s="309"/>
    </row>
    <row r="33" ht="37.5" customHeight="1" spans="1:4">
      <c r="A33" s="407" t="s">
        <v>32</v>
      </c>
      <c r="B33" s="306">
        <v>2841727</v>
      </c>
      <c r="C33" s="306">
        <v>2875534</v>
      </c>
      <c r="D33" s="309"/>
    </row>
    <row r="34" ht="37.5" customHeight="1" spans="1:4">
      <c r="A34" s="407" t="s">
        <v>33</v>
      </c>
      <c r="B34" s="306">
        <v>599147</v>
      </c>
      <c r="C34" s="306">
        <v>596479</v>
      </c>
      <c r="D34" s="309"/>
    </row>
    <row r="35" ht="37.5" customHeight="1" spans="1:4">
      <c r="A35" s="407" t="s">
        <v>34</v>
      </c>
      <c r="B35" s="306">
        <v>10446</v>
      </c>
      <c r="C35" s="306">
        <v>8315</v>
      </c>
      <c r="D35" s="309"/>
    </row>
    <row r="36" ht="37.5" customHeight="1" spans="1:4">
      <c r="A36" s="407" t="s">
        <v>35</v>
      </c>
      <c r="B36" s="306">
        <v>458401</v>
      </c>
      <c r="C36" s="306">
        <v>256054</v>
      </c>
      <c r="D36" s="309"/>
    </row>
    <row r="37" s="426" customFormat="1" ht="37.5" customHeight="1" spans="1:4">
      <c r="A37" s="407" t="s">
        <v>36</v>
      </c>
      <c r="B37" s="306">
        <v>231920</v>
      </c>
      <c r="C37" s="306">
        <v>380000</v>
      </c>
      <c r="D37" s="309"/>
    </row>
    <row r="38" s="426" customFormat="1" ht="37.5" customHeight="1" spans="1:4">
      <c r="A38" s="409" t="s">
        <v>37</v>
      </c>
      <c r="B38" s="306"/>
      <c r="C38" s="306"/>
      <c r="D38" s="410"/>
    </row>
    <row r="39" ht="37.5" customHeight="1" spans="1:4">
      <c r="A39" s="409" t="s">
        <v>38</v>
      </c>
      <c r="B39" s="306">
        <v>23067</v>
      </c>
      <c r="C39" s="306"/>
      <c r="D39" s="410"/>
    </row>
    <row r="40" ht="36" customHeight="1" spans="1:4">
      <c r="A40" s="433" t="s">
        <v>39</v>
      </c>
      <c r="B40" s="304">
        <f>SUM(B30:B30,B31)</f>
        <v>5767586</v>
      </c>
      <c r="C40" s="304">
        <f>SUM(C30:C30,C31)</f>
        <v>5765600</v>
      </c>
      <c r="D40" s="434"/>
    </row>
    <row r="41" spans="3:3">
      <c r="C41" s="435"/>
    </row>
    <row r="42" spans="2:3">
      <c r="B42" s="435"/>
      <c r="C42" s="435"/>
    </row>
    <row r="43" spans="3:3">
      <c r="C43" s="435"/>
    </row>
    <row r="44" spans="2:3">
      <c r="B44" s="435"/>
      <c r="C44" s="435"/>
    </row>
    <row r="45" spans="2:3">
      <c r="B45" s="435"/>
      <c r="C45" s="435"/>
    </row>
    <row r="46" spans="3:3">
      <c r="C46" s="435"/>
    </row>
    <row r="47" spans="2:3">
      <c r="B47" s="435"/>
      <c r="C47" s="435"/>
    </row>
    <row r="48" spans="2:3">
      <c r="B48" s="435"/>
      <c r="C48" s="435"/>
    </row>
    <row r="49" spans="2:3">
      <c r="B49" s="435"/>
      <c r="C49" s="435"/>
    </row>
    <row r="50" spans="2:3">
      <c r="B50" s="435"/>
      <c r="C50" s="435"/>
    </row>
    <row r="51" spans="3:3">
      <c r="C51" s="435"/>
    </row>
    <row r="52" spans="2:3">
      <c r="B52" s="435"/>
      <c r="C52" s="435"/>
    </row>
  </sheetData>
  <mergeCells count="1">
    <mergeCell ref="A1:D1"/>
  </mergeCells>
  <conditionalFormatting sqref="D2">
    <cfRule type="cellIs" dxfId="0" priority="71" stopIfTrue="1" operator="lessThanOrEqual">
      <formula>-1</formula>
    </cfRule>
  </conditionalFormatting>
  <conditionalFormatting sqref="A37">
    <cfRule type="expression" dxfId="1" priority="5" stopIfTrue="1">
      <formula>"len($A:$A)=3"</formula>
    </cfRule>
  </conditionalFormatting>
  <conditionalFormatting sqref="B37">
    <cfRule type="expression" dxfId="1" priority="3" stopIfTrue="1">
      <formula>"len($A:$A)=3"</formula>
    </cfRule>
    <cfRule type="expression" dxfId="1" priority="4" stopIfTrue="1">
      <formula>"len($A:$A)=3"</formula>
    </cfRule>
  </conditionalFormatting>
  <conditionalFormatting sqref="C37">
    <cfRule type="expression" dxfId="1" priority="1" stopIfTrue="1">
      <formula>"len($A:$A)=3"</formula>
    </cfRule>
    <cfRule type="expression" dxfId="1" priority="2" stopIfTrue="1">
      <formula>"len($A:$A)=3"</formula>
    </cfRule>
  </conditionalFormatting>
  <conditionalFormatting sqref="A40">
    <cfRule type="expression" dxfId="1" priority="24" stopIfTrue="1">
      <formula>"len($A:$A)=3"</formula>
    </cfRule>
  </conditionalFormatting>
  <conditionalFormatting sqref="A4:A6">
    <cfRule type="expression" dxfId="1" priority="33" stopIfTrue="1">
      <formula>"len($A:$A)=3"</formula>
    </cfRule>
  </conditionalFormatting>
  <conditionalFormatting sqref="A4:A29">
    <cfRule type="expression" dxfId="1" priority="31" stopIfTrue="1">
      <formula>"len($A:$A)=3"</formula>
    </cfRule>
  </conditionalFormatting>
  <conditionalFormatting sqref="A7:A8">
    <cfRule type="expression" dxfId="1" priority="32" stopIfTrue="1">
      <formula>"len($A:$A)=3"</formula>
    </cfRule>
  </conditionalFormatting>
  <conditionalFormatting sqref="A31:A34">
    <cfRule type="expression" dxfId="1" priority="11" stopIfTrue="1">
      <formula>"len($A:$A)=3"</formula>
    </cfRule>
  </conditionalFormatting>
  <conditionalFormatting sqref="A32:A34">
    <cfRule type="expression" dxfId="1" priority="9" stopIfTrue="1">
      <formula>"len($A:$A)=3"</formula>
    </cfRule>
  </conditionalFormatting>
  <conditionalFormatting sqref="A35:A36">
    <cfRule type="expression" dxfId="1" priority="8" stopIfTrue="1">
      <formula>"len($A:$A)=3"</formula>
    </cfRule>
  </conditionalFormatting>
  <conditionalFormatting sqref="A38:A40">
    <cfRule type="expression" dxfId="1" priority="6" stopIfTrue="1">
      <formula>"len($A:$A)=3"</formula>
    </cfRule>
    <cfRule type="expression" dxfId="1" priority="7" stopIfTrue="1">
      <formula>"len($A:$A)=3"</formula>
    </cfRule>
  </conditionalFormatting>
  <conditionalFormatting sqref="B4:B6">
    <cfRule type="expression" dxfId="1" priority="30" stopIfTrue="1">
      <formula>"len($A:$A)=3"</formula>
    </cfRule>
  </conditionalFormatting>
  <conditionalFormatting sqref="B7:B8">
    <cfRule type="expression" dxfId="1" priority="29" stopIfTrue="1">
      <formula>"len($A:$A)=3"</formula>
    </cfRule>
  </conditionalFormatting>
  <conditionalFormatting sqref="B32:B34">
    <cfRule type="expression" dxfId="1" priority="18" stopIfTrue="1">
      <formula>"len($A:$A)=3"</formula>
    </cfRule>
  </conditionalFormatting>
  <conditionalFormatting sqref="B35:B36">
    <cfRule type="expression" dxfId="1" priority="17" stopIfTrue="1">
      <formula>"len($A:$A)=3"</formula>
    </cfRule>
  </conditionalFormatting>
  <conditionalFormatting sqref="C4:C6">
    <cfRule type="expression" dxfId="1" priority="27" stopIfTrue="1">
      <formula>"len($A:$A)=3"</formula>
    </cfRule>
  </conditionalFormatting>
  <conditionalFormatting sqref="C7:C8">
    <cfRule type="expression" dxfId="1" priority="26" stopIfTrue="1">
      <formula>"len($A:$A)=3"</formula>
    </cfRule>
  </conditionalFormatting>
  <conditionalFormatting sqref="C32:C34">
    <cfRule type="expression" dxfId="1" priority="13" stopIfTrue="1">
      <formula>"len($A:$A)=3"</formula>
    </cfRule>
    <cfRule type="expression" dxfId="1" priority="15" stopIfTrue="1">
      <formula>"len($A:$A)=3"</formula>
    </cfRule>
  </conditionalFormatting>
  <conditionalFormatting sqref="C35:C36">
    <cfRule type="expression" dxfId="1" priority="12" stopIfTrue="1">
      <formula>"len($A:$A)=3"</formula>
    </cfRule>
  </conditionalFormatting>
  <conditionalFormatting sqref="C38:C40">
    <cfRule type="expression" dxfId="1" priority="16" stopIfTrue="1">
      <formula>"len($A:$A)=3"</formula>
    </cfRule>
  </conditionalFormatting>
  <conditionalFormatting sqref="C39:C40">
    <cfRule type="expression" dxfId="1" priority="14" stopIfTrue="1">
      <formula>"len($A:$A)=3"</formula>
    </cfRule>
  </conditionalFormatting>
  <conditionalFormatting sqref="B4:B19 B21:B29">
    <cfRule type="expression" dxfId="1" priority="28" stopIfTrue="1">
      <formula>"len($A:$A)=3"</formula>
    </cfRule>
  </conditionalFormatting>
  <conditionalFormatting sqref="C4:C29 B20">
    <cfRule type="expression" dxfId="1" priority="25" stopIfTrue="1">
      <formula>"len($A:$A)=3"</formula>
    </cfRule>
  </conditionalFormatting>
  <conditionalFormatting sqref="A39:A40 A31:A34">
    <cfRule type="expression" dxfId="1" priority="10" stopIfTrue="1">
      <formula>"len($A:$A)=3"</formula>
    </cfRule>
  </conditionalFormatting>
  <conditionalFormatting sqref="B31:C34">
    <cfRule type="expression" dxfId="1" priority="19" stopIfTrue="1">
      <formula>"len($A:$A)=3"</formula>
    </cfRule>
    <cfRule type="expression" dxfId="1" priority="21" stopIfTrue="1">
      <formula>"len($A:$A)=3"</formula>
    </cfRule>
  </conditionalFormatting>
  <conditionalFormatting sqref="A40 A35:C35">
    <cfRule type="expression" dxfId="1" priority="23" stopIfTrue="1">
      <formula>"len($A:$A)=3"</formula>
    </cfRule>
  </conditionalFormatting>
  <conditionalFormatting sqref="B38:B40 C40">
    <cfRule type="expression" dxfId="1" priority="22" stopIfTrue="1">
      <formula>"len($A:$A)=3"</formula>
    </cfRule>
  </conditionalFormatting>
  <conditionalFormatting sqref="B39:B40 C40">
    <cfRule type="expression" dxfId="1" priority="20"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eaderFooter alignWithMargins="0">
    <oddHeader>&amp;L&amp;"黑体"&amp;22附件1</oddHeader>
    <oddFooter>&amp;C&amp;16- &amp;P -</oddFooter>
  </headerFooter>
  <ignoredErrors>
    <ignoredError sqref="B30:C31 B20:C20 B4:C4 D4:D30 B40:C40" unlockedFormula="1"/>
  </ignoredError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80"/>
  <sheetViews>
    <sheetView showGridLines="0" showZeros="0" zoomScale="115" zoomScaleNormal="115" workbookViewId="0">
      <pane ySplit="3" topLeftCell="A198" activePane="bottomLeft" state="frozen"/>
      <selection/>
      <selection pane="bottomLeft" activeCell="A202" sqref="A202"/>
    </sheetView>
  </sheetViews>
  <sheetFormatPr defaultColWidth="9" defaultRowHeight="14.25" outlineLevelCol="3"/>
  <cols>
    <col min="1" max="1" width="50.75" style="301" customWidth="1"/>
    <col min="2" max="3" width="20.625" style="301" customWidth="1"/>
    <col min="4" max="4" width="20.625" style="302" customWidth="1"/>
    <col min="5" max="16384" width="9" style="301"/>
  </cols>
  <sheetData>
    <row r="1" ht="45" customHeight="1" spans="1:4">
      <c r="A1" s="263" t="s">
        <v>1327</v>
      </c>
      <c r="B1" s="263"/>
      <c r="C1" s="263"/>
      <c r="D1" s="263"/>
    </row>
    <row r="2" s="299" customFormat="1" ht="20.1" customHeight="1" spans="1:4">
      <c r="A2" s="264"/>
      <c r="B2" s="264"/>
      <c r="C2" s="264"/>
      <c r="D2" s="265" t="s">
        <v>1</v>
      </c>
    </row>
    <row r="3" s="300" customFormat="1" ht="45" customHeight="1" spans="1:4">
      <c r="A3" s="266" t="s">
        <v>2</v>
      </c>
      <c r="B3" s="267" t="s">
        <v>41</v>
      </c>
      <c r="C3" s="267" t="s">
        <v>42</v>
      </c>
      <c r="D3" s="267" t="s">
        <v>3</v>
      </c>
    </row>
    <row r="4" ht="37.9" customHeight="1" spans="1:4">
      <c r="A4" s="268" t="s">
        <v>1328</v>
      </c>
      <c r="B4" s="269">
        <f>SUM(B5,B11,B17)</f>
        <v>292</v>
      </c>
      <c r="C4" s="269">
        <f>SUM(C5,C11,C17)</f>
        <v>186</v>
      </c>
      <c r="D4" s="270">
        <f t="shared" ref="D4:D67" si="0">IF(B4&lt;&gt;0,C4/B4-1,"")</f>
        <v>-0.363</v>
      </c>
    </row>
    <row r="5" ht="37.9" customHeight="1" spans="1:4">
      <c r="A5" s="271" t="s">
        <v>1329</v>
      </c>
      <c r="B5" s="272">
        <f>SUM(B6:B10)</f>
        <v>118</v>
      </c>
      <c r="C5" s="272">
        <f>SUM(C6:C10)</f>
        <v>66</v>
      </c>
      <c r="D5" s="273">
        <f t="shared" si="0"/>
        <v>-0.441</v>
      </c>
    </row>
    <row r="6" ht="37.9" customHeight="1" spans="1:4">
      <c r="A6" s="271" t="s">
        <v>1330</v>
      </c>
      <c r="B6" s="272">
        <v>24</v>
      </c>
      <c r="C6" s="272">
        <v>0</v>
      </c>
      <c r="D6" s="273">
        <f t="shared" si="0"/>
        <v>-1</v>
      </c>
    </row>
    <row r="7" ht="37.9" customHeight="1" spans="1:4">
      <c r="A7" s="271" t="s">
        <v>1331</v>
      </c>
      <c r="B7" s="272">
        <v>60</v>
      </c>
      <c r="C7" s="272">
        <v>56</v>
      </c>
      <c r="D7" s="273">
        <f t="shared" si="0"/>
        <v>-0.067</v>
      </c>
    </row>
    <row r="8" ht="37.9" customHeight="1" spans="1:4">
      <c r="A8" s="271" t="s">
        <v>1332</v>
      </c>
      <c r="B8" s="272">
        <v>0</v>
      </c>
      <c r="C8" s="272">
        <v>0</v>
      </c>
      <c r="D8" s="273" t="str">
        <f t="shared" si="0"/>
        <v/>
      </c>
    </row>
    <row r="9" s="260" customFormat="1" ht="37.9" customHeight="1" spans="1:4">
      <c r="A9" s="271" t="s">
        <v>1333</v>
      </c>
      <c r="B9" s="272">
        <v>0</v>
      </c>
      <c r="C9" s="272">
        <v>0</v>
      </c>
      <c r="D9" s="273" t="str">
        <f t="shared" si="0"/>
        <v/>
      </c>
    </row>
    <row r="10" ht="37.9" customHeight="1" spans="1:4">
      <c r="A10" s="271" t="s">
        <v>1334</v>
      </c>
      <c r="B10" s="272">
        <v>34</v>
      </c>
      <c r="C10" s="272">
        <v>10</v>
      </c>
      <c r="D10" s="273">
        <f t="shared" si="0"/>
        <v>-0.706</v>
      </c>
    </row>
    <row r="11" ht="37.9" customHeight="1" spans="1:4">
      <c r="A11" s="271" t="s">
        <v>1335</v>
      </c>
      <c r="B11" s="272">
        <f>SUM(B12:B16)</f>
        <v>174</v>
      </c>
      <c r="C11" s="272">
        <f>SUM(C12:C16)</f>
        <v>120</v>
      </c>
      <c r="D11" s="273">
        <f t="shared" si="0"/>
        <v>-0.31</v>
      </c>
    </row>
    <row r="12" s="260" customFormat="1" ht="37.9" customHeight="1" spans="1:4">
      <c r="A12" s="271" t="s">
        <v>1336</v>
      </c>
      <c r="B12" s="272">
        <v>0</v>
      </c>
      <c r="C12" s="272">
        <v>0</v>
      </c>
      <c r="D12" s="273" t="str">
        <f t="shared" si="0"/>
        <v/>
      </c>
    </row>
    <row r="13" ht="37.9" customHeight="1" spans="1:4">
      <c r="A13" s="271" t="s">
        <v>1337</v>
      </c>
      <c r="B13" s="272">
        <v>0</v>
      </c>
      <c r="C13" s="272">
        <v>0</v>
      </c>
      <c r="D13" s="273" t="str">
        <f t="shared" si="0"/>
        <v/>
      </c>
    </row>
    <row r="14" s="260" customFormat="1" ht="37.9" customHeight="1" spans="1:4">
      <c r="A14" s="271" t="s">
        <v>1338</v>
      </c>
      <c r="B14" s="272">
        <v>0</v>
      </c>
      <c r="C14" s="272">
        <v>0</v>
      </c>
      <c r="D14" s="273" t="str">
        <f t="shared" si="0"/>
        <v/>
      </c>
    </row>
    <row r="15" ht="37.9" customHeight="1" spans="1:4">
      <c r="A15" s="271" t="s">
        <v>1339</v>
      </c>
      <c r="B15" s="272">
        <v>174</v>
      </c>
      <c r="C15" s="272">
        <v>120</v>
      </c>
      <c r="D15" s="273">
        <f t="shared" si="0"/>
        <v>-0.31</v>
      </c>
    </row>
    <row r="16" ht="37.9" customHeight="1" spans="1:4">
      <c r="A16" s="271" t="s">
        <v>1340</v>
      </c>
      <c r="B16" s="272">
        <v>0</v>
      </c>
      <c r="C16" s="272">
        <v>0</v>
      </c>
      <c r="D16" s="273" t="str">
        <f t="shared" si="0"/>
        <v/>
      </c>
    </row>
    <row r="17" s="260" customFormat="1" ht="37.9" customHeight="1" spans="1:4">
      <c r="A17" s="271" t="s">
        <v>1341</v>
      </c>
      <c r="B17" s="272">
        <f>SUM(B18:B19)</f>
        <v>0</v>
      </c>
      <c r="C17" s="272">
        <f>SUM(C18:C19)</f>
        <v>0</v>
      </c>
      <c r="D17" s="273" t="str">
        <f t="shared" si="0"/>
        <v/>
      </c>
    </row>
    <row r="18" s="260" customFormat="1" ht="37.9" customHeight="1" spans="1:4">
      <c r="A18" s="271" t="s">
        <v>1342</v>
      </c>
      <c r="B18" s="272">
        <v>0</v>
      </c>
      <c r="C18" s="272">
        <v>0</v>
      </c>
      <c r="D18" s="273" t="str">
        <f t="shared" si="0"/>
        <v/>
      </c>
    </row>
    <row r="19" s="260" customFormat="1" ht="37.9" customHeight="1" spans="1:4">
      <c r="A19" s="271" t="s">
        <v>1343</v>
      </c>
      <c r="B19" s="272">
        <v>0</v>
      </c>
      <c r="C19" s="272">
        <v>0</v>
      </c>
      <c r="D19" s="273" t="str">
        <f t="shared" si="0"/>
        <v/>
      </c>
    </row>
    <row r="20" ht="37.9" customHeight="1" spans="1:4">
      <c r="A20" s="268" t="s">
        <v>1344</v>
      </c>
      <c r="B20" s="269">
        <f>SUM(B21,B25,B29)</f>
        <v>9566</v>
      </c>
      <c r="C20" s="269">
        <f>SUM(C21,C25,C29)</f>
        <v>6946</v>
      </c>
      <c r="D20" s="270">
        <f t="shared" si="0"/>
        <v>-0.274</v>
      </c>
    </row>
    <row r="21" ht="37.9" customHeight="1" spans="1:4">
      <c r="A21" s="271" t="s">
        <v>1345</v>
      </c>
      <c r="B21" s="272">
        <f>SUM(B22:B24)</f>
        <v>8844</v>
      </c>
      <c r="C21" s="272">
        <f>SUM(C22:C24)</f>
        <v>5646</v>
      </c>
      <c r="D21" s="273">
        <f t="shared" si="0"/>
        <v>-0.362</v>
      </c>
    </row>
    <row r="22" ht="37.9" customHeight="1" spans="1:4">
      <c r="A22" s="271" t="s">
        <v>1346</v>
      </c>
      <c r="B22" s="272">
        <v>6096</v>
      </c>
      <c r="C22" s="272">
        <v>4071</v>
      </c>
      <c r="D22" s="273">
        <f t="shared" si="0"/>
        <v>-0.332</v>
      </c>
    </row>
    <row r="23" ht="37.9" customHeight="1" spans="1:4">
      <c r="A23" s="271" t="s">
        <v>1347</v>
      </c>
      <c r="B23" s="272">
        <v>2748</v>
      </c>
      <c r="C23" s="272">
        <v>875</v>
      </c>
      <c r="D23" s="273">
        <f t="shared" si="0"/>
        <v>-0.682</v>
      </c>
    </row>
    <row r="24" ht="37.9" customHeight="1" spans="1:4">
      <c r="A24" s="271" t="s">
        <v>1348</v>
      </c>
      <c r="B24" s="272">
        <v>0</v>
      </c>
      <c r="C24" s="272">
        <v>700</v>
      </c>
      <c r="D24" s="273" t="str">
        <f t="shared" si="0"/>
        <v/>
      </c>
    </row>
    <row r="25" ht="37.9" customHeight="1" spans="1:4">
      <c r="A25" s="271" t="s">
        <v>1349</v>
      </c>
      <c r="B25" s="272">
        <f>SUM(B26:B28)</f>
        <v>722</v>
      </c>
      <c r="C25" s="272">
        <f>SUM(C26:C28)</f>
        <v>1300</v>
      </c>
      <c r="D25" s="273">
        <f t="shared" si="0"/>
        <v>0.801</v>
      </c>
    </row>
    <row r="26" s="260" customFormat="1" ht="37.9" customHeight="1" spans="1:4">
      <c r="A26" s="271" t="s">
        <v>1346</v>
      </c>
      <c r="B26" s="272">
        <v>0</v>
      </c>
      <c r="C26" s="272">
        <v>0</v>
      </c>
      <c r="D26" s="273" t="str">
        <f t="shared" si="0"/>
        <v/>
      </c>
    </row>
    <row r="27" ht="37.9" customHeight="1" spans="1:4">
      <c r="A27" s="271" t="s">
        <v>1347</v>
      </c>
      <c r="B27" s="272">
        <v>722</v>
      </c>
      <c r="C27" s="272">
        <v>1300</v>
      </c>
      <c r="D27" s="273">
        <f t="shared" si="0"/>
        <v>0.801</v>
      </c>
    </row>
    <row r="28" ht="37.9" customHeight="1" spans="1:4">
      <c r="A28" s="271" t="s">
        <v>1350</v>
      </c>
      <c r="B28" s="272">
        <v>0</v>
      </c>
      <c r="C28" s="272">
        <v>0</v>
      </c>
      <c r="D28" s="273" t="str">
        <f t="shared" si="0"/>
        <v/>
      </c>
    </row>
    <row r="29" s="259" customFormat="1" ht="37.9" customHeight="1" spans="1:4">
      <c r="A29" s="271" t="s">
        <v>1351</v>
      </c>
      <c r="B29" s="272">
        <f>SUM(B30:B31)</f>
        <v>0</v>
      </c>
      <c r="C29" s="272">
        <f>SUM(C30:C31)</f>
        <v>0</v>
      </c>
      <c r="D29" s="273" t="str">
        <f t="shared" si="0"/>
        <v/>
      </c>
    </row>
    <row r="30" s="260" customFormat="1" ht="37.9" customHeight="1" spans="1:4">
      <c r="A30" s="271" t="s">
        <v>1347</v>
      </c>
      <c r="B30" s="272">
        <v>0</v>
      </c>
      <c r="C30" s="272">
        <v>0</v>
      </c>
      <c r="D30" s="273" t="str">
        <f t="shared" si="0"/>
        <v/>
      </c>
    </row>
    <row r="31" s="260" customFormat="1" ht="37.9" customHeight="1" spans="1:4">
      <c r="A31" s="271" t="s">
        <v>1352</v>
      </c>
      <c r="B31" s="272">
        <v>0</v>
      </c>
      <c r="C31" s="272">
        <v>0</v>
      </c>
      <c r="D31" s="273" t="str">
        <f t="shared" si="0"/>
        <v/>
      </c>
    </row>
    <row r="32" ht="37.9" customHeight="1" spans="1:4">
      <c r="A32" s="268" t="s">
        <v>1353</v>
      </c>
      <c r="B32" s="269">
        <f>SUM(B33,B38)</f>
        <v>0</v>
      </c>
      <c r="C32" s="269">
        <f>SUM(C33,C38)</f>
        <v>0</v>
      </c>
      <c r="D32" s="270" t="str">
        <f t="shared" si="0"/>
        <v/>
      </c>
    </row>
    <row r="33" ht="37.9" customHeight="1" spans="1:4">
      <c r="A33" s="271" t="s">
        <v>1354</v>
      </c>
      <c r="B33" s="272">
        <f>SUM(B34:B37)</f>
        <v>0</v>
      </c>
      <c r="C33" s="272">
        <f>SUM(C34:C37)</f>
        <v>0</v>
      </c>
      <c r="D33" s="273" t="str">
        <f t="shared" si="0"/>
        <v/>
      </c>
    </row>
    <row r="34" s="260" customFormat="1" ht="37.9" customHeight="1" spans="1:4">
      <c r="A34" s="271" t="s">
        <v>1355</v>
      </c>
      <c r="B34" s="272">
        <f>SUM(B35:B42)</f>
        <v>0</v>
      </c>
      <c r="C34" s="272">
        <f>SUM(C35:C42)</f>
        <v>0</v>
      </c>
      <c r="D34" s="273" t="str">
        <f t="shared" si="0"/>
        <v/>
      </c>
    </row>
    <row r="35" s="260" customFormat="1" ht="37.9" customHeight="1" spans="1:4">
      <c r="A35" s="271" t="s">
        <v>1356</v>
      </c>
      <c r="B35" s="272">
        <v>0</v>
      </c>
      <c r="C35" s="272">
        <v>0</v>
      </c>
      <c r="D35" s="273" t="str">
        <f t="shared" si="0"/>
        <v/>
      </c>
    </row>
    <row r="36" s="260" customFormat="1" ht="37.9" customHeight="1" spans="1:4">
      <c r="A36" s="271" t="s">
        <v>1357</v>
      </c>
      <c r="B36" s="272">
        <v>0</v>
      </c>
      <c r="C36" s="272">
        <v>0</v>
      </c>
      <c r="D36" s="273" t="str">
        <f t="shared" si="0"/>
        <v/>
      </c>
    </row>
    <row r="37" s="259" customFormat="1" ht="37.9" customHeight="1" spans="1:4">
      <c r="A37" s="271" t="s">
        <v>1358</v>
      </c>
      <c r="B37" s="272">
        <v>0</v>
      </c>
      <c r="C37" s="272">
        <v>0</v>
      </c>
      <c r="D37" s="273" t="str">
        <f t="shared" si="0"/>
        <v/>
      </c>
    </row>
    <row r="38" s="260" customFormat="1" ht="37.9" customHeight="1" spans="1:4">
      <c r="A38" s="271" t="s">
        <v>1359</v>
      </c>
      <c r="B38" s="272">
        <f>SUM(B39:B42)</f>
        <v>0</v>
      </c>
      <c r="C38" s="272">
        <f>SUM(C39:C42)</f>
        <v>0</v>
      </c>
      <c r="D38" s="273" t="str">
        <f t="shared" si="0"/>
        <v/>
      </c>
    </row>
    <row r="39" ht="37.9" customHeight="1" spans="1:4">
      <c r="A39" s="271" t="s">
        <v>1360</v>
      </c>
      <c r="B39" s="272">
        <v>0</v>
      </c>
      <c r="C39" s="272">
        <v>0</v>
      </c>
      <c r="D39" s="273" t="str">
        <f t="shared" si="0"/>
        <v/>
      </c>
    </row>
    <row r="40" ht="37.9" customHeight="1" spans="1:4">
      <c r="A40" s="271" t="s">
        <v>1361</v>
      </c>
      <c r="B40" s="272">
        <v>0</v>
      </c>
      <c r="C40" s="272">
        <v>0</v>
      </c>
      <c r="D40" s="273" t="str">
        <f t="shared" si="0"/>
        <v/>
      </c>
    </row>
    <row r="41" ht="37.9" customHeight="1" spans="1:4">
      <c r="A41" s="271" t="s">
        <v>1362</v>
      </c>
      <c r="B41" s="272">
        <v>0</v>
      </c>
      <c r="C41" s="272">
        <v>0</v>
      </c>
      <c r="D41" s="273" t="str">
        <f t="shared" si="0"/>
        <v/>
      </c>
    </row>
    <row r="42" ht="37.9" customHeight="1" spans="1:4">
      <c r="A42" s="271" t="s">
        <v>1363</v>
      </c>
      <c r="B42" s="272">
        <v>0</v>
      </c>
      <c r="C42" s="272">
        <v>0</v>
      </c>
      <c r="D42" s="273" t="str">
        <f t="shared" si="0"/>
        <v/>
      </c>
    </row>
    <row r="43" ht="37.9" customHeight="1" spans="1:4">
      <c r="A43" s="268" t="s">
        <v>1364</v>
      </c>
      <c r="B43" s="269">
        <f>SUM(B44,B57,B61,B62,B68,B72,B76,B80,B86,B89)</f>
        <v>430214</v>
      </c>
      <c r="C43" s="269">
        <f>SUM(C44,C57,C61,C62,C68,C72,C76,C80,C86,C89)</f>
        <v>330224</v>
      </c>
      <c r="D43" s="270">
        <f t="shared" si="0"/>
        <v>-0.232</v>
      </c>
    </row>
    <row r="44" ht="37.9" customHeight="1" spans="1:4">
      <c r="A44" s="271" t="s">
        <v>1365</v>
      </c>
      <c r="B44" s="272">
        <f>SUM(B45:B56)</f>
        <v>276648</v>
      </c>
      <c r="C44" s="272">
        <f>SUM(C45:C56)</f>
        <v>297355</v>
      </c>
      <c r="D44" s="273">
        <f t="shared" si="0"/>
        <v>0.075</v>
      </c>
    </row>
    <row r="45" ht="37.9" customHeight="1" spans="1:4">
      <c r="A45" s="271" t="s">
        <v>1366</v>
      </c>
      <c r="B45" s="272">
        <v>121879</v>
      </c>
      <c r="C45" s="272">
        <v>214199</v>
      </c>
      <c r="D45" s="273">
        <f t="shared" si="0"/>
        <v>0.757</v>
      </c>
    </row>
    <row r="46" ht="37.9" customHeight="1" spans="1:4">
      <c r="A46" s="271" t="s">
        <v>1367</v>
      </c>
      <c r="B46" s="272">
        <v>4969</v>
      </c>
      <c r="C46" s="272">
        <v>11723</v>
      </c>
      <c r="D46" s="273">
        <f t="shared" si="0"/>
        <v>1.359</v>
      </c>
    </row>
    <row r="47" ht="37.9" customHeight="1" spans="1:4">
      <c r="A47" s="271" t="s">
        <v>1368</v>
      </c>
      <c r="B47" s="272">
        <v>120483</v>
      </c>
      <c r="C47" s="272">
        <v>31100</v>
      </c>
      <c r="D47" s="273">
        <f t="shared" si="0"/>
        <v>-0.742</v>
      </c>
    </row>
    <row r="48" ht="37.9" customHeight="1" spans="1:4">
      <c r="A48" s="271" t="s">
        <v>1369</v>
      </c>
      <c r="B48" s="272">
        <v>12218</v>
      </c>
      <c r="C48" s="272">
        <v>500</v>
      </c>
      <c r="D48" s="273">
        <f t="shared" si="0"/>
        <v>-0.959</v>
      </c>
    </row>
    <row r="49" ht="37.9" customHeight="1" spans="1:4">
      <c r="A49" s="271" t="s">
        <v>1370</v>
      </c>
      <c r="B49" s="272">
        <v>69</v>
      </c>
      <c r="C49" s="272">
        <v>0</v>
      </c>
      <c r="D49" s="273">
        <f t="shared" si="0"/>
        <v>-1</v>
      </c>
    </row>
    <row r="50" ht="37.9" customHeight="1" spans="1:4">
      <c r="A50" s="271" t="s">
        <v>1371</v>
      </c>
      <c r="B50" s="272">
        <v>1790</v>
      </c>
      <c r="C50" s="272">
        <v>4700</v>
      </c>
      <c r="D50" s="273">
        <f t="shared" si="0"/>
        <v>1.626</v>
      </c>
    </row>
    <row r="51" ht="37.9" customHeight="1" spans="1:4">
      <c r="A51" s="271" t="s">
        <v>1372</v>
      </c>
      <c r="B51" s="272">
        <v>0</v>
      </c>
      <c r="C51" s="272">
        <v>100</v>
      </c>
      <c r="D51" s="273" t="str">
        <f t="shared" si="0"/>
        <v/>
      </c>
    </row>
    <row r="52" ht="37.9" customHeight="1" spans="1:4">
      <c r="A52" s="271" t="s">
        <v>1373</v>
      </c>
      <c r="B52" s="272">
        <v>0</v>
      </c>
      <c r="C52" s="272">
        <v>0</v>
      </c>
      <c r="D52" s="273" t="str">
        <f t="shared" si="0"/>
        <v/>
      </c>
    </row>
    <row r="53" ht="37.9" customHeight="1" spans="1:4">
      <c r="A53" s="271" t="s">
        <v>1374</v>
      </c>
      <c r="B53" s="272">
        <v>2329</v>
      </c>
      <c r="C53" s="272">
        <v>2286</v>
      </c>
      <c r="D53" s="273">
        <f t="shared" si="0"/>
        <v>-0.018</v>
      </c>
    </row>
    <row r="54" ht="37.9" customHeight="1" spans="1:4">
      <c r="A54" s="271" t="s">
        <v>1375</v>
      </c>
      <c r="B54" s="272">
        <v>445</v>
      </c>
      <c r="C54" s="272">
        <v>83</v>
      </c>
      <c r="D54" s="273">
        <f t="shared" si="0"/>
        <v>-0.813</v>
      </c>
    </row>
    <row r="55" ht="37.9" customHeight="1" spans="1:4">
      <c r="A55" s="271" t="s">
        <v>1376</v>
      </c>
      <c r="B55" s="272">
        <v>0</v>
      </c>
      <c r="C55" s="272">
        <v>0</v>
      </c>
      <c r="D55" s="273" t="str">
        <f t="shared" si="0"/>
        <v/>
      </c>
    </row>
    <row r="56" ht="37.9" customHeight="1" spans="1:4">
      <c r="A56" s="271" t="s">
        <v>1377</v>
      </c>
      <c r="B56" s="272">
        <v>12466</v>
      </c>
      <c r="C56" s="272">
        <v>32664</v>
      </c>
      <c r="D56" s="273">
        <f t="shared" si="0"/>
        <v>1.62</v>
      </c>
    </row>
    <row r="57" ht="37.9" customHeight="1" spans="1:4">
      <c r="A57" s="271" t="s">
        <v>1378</v>
      </c>
      <c r="B57" s="272">
        <f>SUM(B58:B60)</f>
        <v>0</v>
      </c>
      <c r="C57" s="272">
        <f>SUM(C58:C60)</f>
        <v>27193</v>
      </c>
      <c r="D57" s="273" t="str">
        <f t="shared" si="0"/>
        <v/>
      </c>
    </row>
    <row r="58" ht="37.9" customHeight="1" spans="1:4">
      <c r="A58" s="271" t="s">
        <v>1366</v>
      </c>
      <c r="B58" s="272">
        <v>0</v>
      </c>
      <c r="C58" s="272">
        <v>27060</v>
      </c>
      <c r="D58" s="273" t="str">
        <f t="shared" si="0"/>
        <v/>
      </c>
    </row>
    <row r="59" ht="37.9" customHeight="1" spans="1:4">
      <c r="A59" s="271" t="s">
        <v>1367</v>
      </c>
      <c r="B59" s="272">
        <v>0</v>
      </c>
      <c r="C59" s="272">
        <v>0</v>
      </c>
      <c r="D59" s="273" t="str">
        <f t="shared" si="0"/>
        <v/>
      </c>
    </row>
    <row r="60" ht="37.9" customHeight="1" spans="1:4">
      <c r="A60" s="271" t="s">
        <v>1379</v>
      </c>
      <c r="B60" s="272">
        <v>0</v>
      </c>
      <c r="C60" s="272">
        <v>133</v>
      </c>
      <c r="D60" s="273" t="str">
        <f t="shared" si="0"/>
        <v/>
      </c>
    </row>
    <row r="61" ht="37.9" customHeight="1" spans="1:4">
      <c r="A61" s="271" t="s">
        <v>1380</v>
      </c>
      <c r="B61" s="272">
        <v>0</v>
      </c>
      <c r="C61" s="272">
        <v>794</v>
      </c>
      <c r="D61" s="273" t="str">
        <f t="shared" si="0"/>
        <v/>
      </c>
    </row>
    <row r="62" ht="37.9" customHeight="1" spans="1:4">
      <c r="A62" s="271" t="s">
        <v>1381</v>
      </c>
      <c r="B62" s="272">
        <f>SUM(B63:B67)</f>
        <v>353</v>
      </c>
      <c r="C62" s="272">
        <f>SUM(C63:C67)</f>
        <v>500</v>
      </c>
      <c r="D62" s="273">
        <f t="shared" si="0"/>
        <v>0.416</v>
      </c>
    </row>
    <row r="63" ht="37.9" customHeight="1" spans="1:4">
      <c r="A63" s="271" t="s">
        <v>1382</v>
      </c>
      <c r="B63" s="272">
        <v>0</v>
      </c>
      <c r="C63" s="272">
        <v>200</v>
      </c>
      <c r="D63" s="273" t="str">
        <f t="shared" si="0"/>
        <v/>
      </c>
    </row>
    <row r="64" ht="37.9" customHeight="1" spans="1:4">
      <c r="A64" s="271" t="s">
        <v>1383</v>
      </c>
      <c r="B64" s="272">
        <v>3</v>
      </c>
      <c r="C64" s="272">
        <v>0</v>
      </c>
      <c r="D64" s="273">
        <f t="shared" si="0"/>
        <v>-1</v>
      </c>
    </row>
    <row r="65" ht="37.9" customHeight="1" spans="1:4">
      <c r="A65" s="271" t="s">
        <v>1384</v>
      </c>
      <c r="B65" s="272">
        <v>0</v>
      </c>
      <c r="C65" s="272">
        <v>0</v>
      </c>
      <c r="D65" s="273" t="str">
        <f t="shared" si="0"/>
        <v/>
      </c>
    </row>
    <row r="66" ht="37.9" customHeight="1" spans="1:4">
      <c r="A66" s="271" t="s">
        <v>1385</v>
      </c>
      <c r="B66" s="272">
        <v>0</v>
      </c>
      <c r="C66" s="272">
        <v>0</v>
      </c>
      <c r="D66" s="273" t="str">
        <f t="shared" si="0"/>
        <v/>
      </c>
    </row>
    <row r="67" ht="37.9" customHeight="1" spans="1:4">
      <c r="A67" s="271" t="s">
        <v>1386</v>
      </c>
      <c r="B67" s="272">
        <v>350</v>
      </c>
      <c r="C67" s="272">
        <v>300</v>
      </c>
      <c r="D67" s="273">
        <f t="shared" si="0"/>
        <v>-0.143</v>
      </c>
    </row>
    <row r="68" ht="37.9" customHeight="1" spans="1:4">
      <c r="A68" s="271" t="s">
        <v>1387</v>
      </c>
      <c r="B68" s="272">
        <f>SUM(B69:B71)</f>
        <v>3213</v>
      </c>
      <c r="C68" s="272">
        <f>SUM(C69:C71)</f>
        <v>4382</v>
      </c>
      <c r="D68" s="273">
        <f t="shared" ref="D68:D131" si="1">IF(B68&lt;&gt;0,C68/B68-1,"")</f>
        <v>0.364</v>
      </c>
    </row>
    <row r="69" ht="37.9" customHeight="1" spans="1:4">
      <c r="A69" s="271" t="s">
        <v>1388</v>
      </c>
      <c r="B69" s="272">
        <v>0</v>
      </c>
      <c r="C69" s="272">
        <v>3906</v>
      </c>
      <c r="D69" s="273" t="str">
        <f t="shared" si="1"/>
        <v/>
      </c>
    </row>
    <row r="70" ht="37.9" customHeight="1" spans="1:4">
      <c r="A70" s="271" t="s">
        <v>1389</v>
      </c>
      <c r="B70" s="272">
        <v>140</v>
      </c>
      <c r="C70" s="272">
        <v>206</v>
      </c>
      <c r="D70" s="273">
        <f t="shared" si="1"/>
        <v>0.471</v>
      </c>
    </row>
    <row r="71" ht="37.9" customHeight="1" spans="1:4">
      <c r="A71" s="271" t="s">
        <v>1390</v>
      </c>
      <c r="B71" s="272">
        <v>3073</v>
      </c>
      <c r="C71" s="272">
        <v>270</v>
      </c>
      <c r="D71" s="273">
        <f t="shared" si="1"/>
        <v>-0.912</v>
      </c>
    </row>
    <row r="72" ht="37.9" customHeight="1" spans="1:4">
      <c r="A72" s="271" t="s">
        <v>1391</v>
      </c>
      <c r="B72" s="272">
        <f>SUM(B73:B75)</f>
        <v>0</v>
      </c>
      <c r="C72" s="272">
        <f>SUM(C73:C75)</f>
        <v>0</v>
      </c>
      <c r="D72" s="273" t="str">
        <f t="shared" si="1"/>
        <v/>
      </c>
    </row>
    <row r="73" ht="37.9" customHeight="1" spans="1:4">
      <c r="A73" s="271" t="s">
        <v>1366</v>
      </c>
      <c r="B73" s="272">
        <v>0</v>
      </c>
      <c r="C73" s="272">
        <v>0</v>
      </c>
      <c r="D73" s="273" t="str">
        <f t="shared" si="1"/>
        <v/>
      </c>
    </row>
    <row r="74" ht="37.9" customHeight="1" spans="1:4">
      <c r="A74" s="271" t="s">
        <v>1367</v>
      </c>
      <c r="B74" s="272">
        <v>0</v>
      </c>
      <c r="C74" s="272">
        <v>0</v>
      </c>
      <c r="D74" s="273" t="str">
        <f t="shared" si="1"/>
        <v/>
      </c>
    </row>
    <row r="75" ht="37.9" customHeight="1" spans="1:4">
      <c r="A75" s="271" t="s">
        <v>1392</v>
      </c>
      <c r="B75" s="272">
        <v>0</v>
      </c>
      <c r="C75" s="272">
        <v>0</v>
      </c>
      <c r="D75" s="273" t="str">
        <f t="shared" si="1"/>
        <v/>
      </c>
    </row>
    <row r="76" ht="37.9" customHeight="1" spans="1:4">
      <c r="A76" s="271" t="s">
        <v>1393</v>
      </c>
      <c r="B76" s="272">
        <f>SUM(B77:B79)</f>
        <v>150000</v>
      </c>
      <c r="C76" s="272">
        <f>SUM(C77:C79)</f>
        <v>0</v>
      </c>
      <c r="D76" s="273">
        <f t="shared" si="1"/>
        <v>-1</v>
      </c>
    </row>
    <row r="77" ht="37.9" customHeight="1" spans="1:4">
      <c r="A77" s="271" t="s">
        <v>1366</v>
      </c>
      <c r="B77" s="272">
        <v>150000</v>
      </c>
      <c r="C77" s="272">
        <v>0</v>
      </c>
      <c r="D77" s="273">
        <f t="shared" si="1"/>
        <v>-1</v>
      </c>
    </row>
    <row r="78" ht="37.9" customHeight="1" spans="1:4">
      <c r="A78" s="271" t="s">
        <v>1367</v>
      </c>
      <c r="B78" s="272">
        <v>0</v>
      </c>
      <c r="C78" s="272">
        <v>0</v>
      </c>
      <c r="D78" s="273" t="str">
        <f t="shared" si="1"/>
        <v/>
      </c>
    </row>
    <row r="79" s="260" customFormat="1" ht="37.9" customHeight="1" spans="1:4">
      <c r="A79" s="271" t="s">
        <v>1394</v>
      </c>
      <c r="B79" s="272">
        <v>0</v>
      </c>
      <c r="C79" s="272">
        <v>0</v>
      </c>
      <c r="D79" s="273" t="str">
        <f t="shared" si="1"/>
        <v/>
      </c>
    </row>
    <row r="80" s="260" customFormat="1" ht="37.9" customHeight="1" spans="1:4">
      <c r="A80" s="271" t="s">
        <v>1395</v>
      </c>
      <c r="B80" s="272">
        <f>SUM(B81:B85)</f>
        <v>0</v>
      </c>
      <c r="C80" s="272">
        <f>SUM(C81:C85)</f>
        <v>0</v>
      </c>
      <c r="D80" s="273" t="str">
        <f t="shared" si="1"/>
        <v/>
      </c>
    </row>
    <row r="81" s="260" customFormat="1" ht="37.9" customHeight="1" spans="1:4">
      <c r="A81" s="271" t="s">
        <v>1382</v>
      </c>
      <c r="B81" s="272">
        <v>0</v>
      </c>
      <c r="C81" s="272">
        <v>0</v>
      </c>
      <c r="D81" s="273" t="str">
        <f t="shared" si="1"/>
        <v/>
      </c>
    </row>
    <row r="82" s="260" customFormat="1" ht="37.9" customHeight="1" spans="1:4">
      <c r="A82" s="271" t="s">
        <v>1383</v>
      </c>
      <c r="B82" s="272">
        <v>0</v>
      </c>
      <c r="C82" s="272">
        <v>0</v>
      </c>
      <c r="D82" s="273" t="str">
        <f t="shared" si="1"/>
        <v/>
      </c>
    </row>
    <row r="83" s="260" customFormat="1" ht="37.9" customHeight="1" spans="1:4">
      <c r="A83" s="271" t="s">
        <v>1384</v>
      </c>
      <c r="B83" s="272">
        <v>0</v>
      </c>
      <c r="C83" s="272">
        <v>0</v>
      </c>
      <c r="D83" s="273" t="str">
        <f t="shared" si="1"/>
        <v/>
      </c>
    </row>
    <row r="84" s="260" customFormat="1" ht="37.9" customHeight="1" spans="1:4">
      <c r="A84" s="271" t="s">
        <v>1385</v>
      </c>
      <c r="B84" s="272">
        <v>0</v>
      </c>
      <c r="C84" s="272">
        <v>0</v>
      </c>
      <c r="D84" s="273" t="str">
        <f t="shared" si="1"/>
        <v/>
      </c>
    </row>
    <row r="85" s="260" customFormat="1" ht="37.9" customHeight="1" spans="1:4">
      <c r="A85" s="271" t="s">
        <v>1396</v>
      </c>
      <c r="B85" s="272">
        <v>0</v>
      </c>
      <c r="C85" s="272">
        <v>0</v>
      </c>
      <c r="D85" s="273" t="str">
        <f t="shared" si="1"/>
        <v/>
      </c>
    </row>
    <row r="86" s="260" customFormat="1" ht="37.9" customHeight="1" spans="1:4">
      <c r="A86" s="271" t="s">
        <v>1397</v>
      </c>
      <c r="B86" s="272">
        <f>SUM(B87:B88)</f>
        <v>0</v>
      </c>
      <c r="C86" s="272">
        <f>SUM(C87:C88)</f>
        <v>0</v>
      </c>
      <c r="D86" s="273" t="str">
        <f t="shared" si="1"/>
        <v/>
      </c>
    </row>
    <row r="87" s="260" customFormat="1" ht="37.9" customHeight="1" spans="1:4">
      <c r="A87" s="271" t="s">
        <v>1388</v>
      </c>
      <c r="B87" s="272">
        <v>0</v>
      </c>
      <c r="C87" s="272">
        <v>0</v>
      </c>
      <c r="D87" s="273" t="str">
        <f t="shared" si="1"/>
        <v/>
      </c>
    </row>
    <row r="88" s="260" customFormat="1" ht="37.9" customHeight="1" spans="1:4">
      <c r="A88" s="271" t="s">
        <v>1398</v>
      </c>
      <c r="B88" s="272">
        <v>0</v>
      </c>
      <c r="C88" s="272">
        <v>0</v>
      </c>
      <c r="D88" s="273" t="str">
        <f t="shared" si="1"/>
        <v/>
      </c>
    </row>
    <row r="89" s="260" customFormat="1" ht="37.9" customHeight="1" spans="1:4">
      <c r="A89" s="271" t="s">
        <v>1399</v>
      </c>
      <c r="B89" s="272">
        <f>SUM(B90:B97)</f>
        <v>0</v>
      </c>
      <c r="C89" s="272">
        <f>SUM(C90:C97)</f>
        <v>0</v>
      </c>
      <c r="D89" s="273" t="str">
        <f t="shared" si="1"/>
        <v/>
      </c>
    </row>
    <row r="90" s="260" customFormat="1" ht="37.9" customHeight="1" spans="1:4">
      <c r="A90" s="271" t="s">
        <v>1366</v>
      </c>
      <c r="B90" s="272">
        <v>0</v>
      </c>
      <c r="C90" s="272">
        <v>0</v>
      </c>
      <c r="D90" s="273" t="str">
        <f t="shared" si="1"/>
        <v/>
      </c>
    </row>
    <row r="91" s="260" customFormat="1" ht="37.9" customHeight="1" spans="1:4">
      <c r="A91" s="271" t="s">
        <v>1367</v>
      </c>
      <c r="B91" s="272">
        <v>0</v>
      </c>
      <c r="C91" s="272">
        <v>0</v>
      </c>
      <c r="D91" s="273" t="str">
        <f t="shared" si="1"/>
        <v/>
      </c>
    </row>
    <row r="92" s="260" customFormat="1" ht="37.9" customHeight="1" spans="1:4">
      <c r="A92" s="271" t="s">
        <v>1368</v>
      </c>
      <c r="B92" s="272">
        <v>0</v>
      </c>
      <c r="C92" s="272">
        <v>0</v>
      </c>
      <c r="D92" s="273" t="str">
        <f t="shared" si="1"/>
        <v/>
      </c>
    </row>
    <row r="93" s="260" customFormat="1" ht="37.9" customHeight="1" spans="1:4">
      <c r="A93" s="271" t="s">
        <v>1369</v>
      </c>
      <c r="B93" s="272">
        <v>0</v>
      </c>
      <c r="C93" s="272">
        <v>0</v>
      </c>
      <c r="D93" s="273" t="str">
        <f t="shared" si="1"/>
        <v/>
      </c>
    </row>
    <row r="94" ht="37.9" customHeight="1" spans="1:4">
      <c r="A94" s="271" t="s">
        <v>1372</v>
      </c>
      <c r="B94" s="272">
        <v>0</v>
      </c>
      <c r="C94" s="272">
        <v>0</v>
      </c>
      <c r="D94" s="273" t="str">
        <f t="shared" si="1"/>
        <v/>
      </c>
    </row>
    <row r="95" ht="37.9" customHeight="1" spans="1:4">
      <c r="A95" s="271" t="s">
        <v>1374</v>
      </c>
      <c r="B95" s="272">
        <v>0</v>
      </c>
      <c r="C95" s="272">
        <v>0</v>
      </c>
      <c r="D95" s="273" t="str">
        <f t="shared" si="1"/>
        <v/>
      </c>
    </row>
    <row r="96" ht="37.9" customHeight="1" spans="1:4">
      <c r="A96" s="271" t="s">
        <v>1375</v>
      </c>
      <c r="B96" s="272">
        <v>0</v>
      </c>
      <c r="C96" s="272">
        <v>0</v>
      </c>
      <c r="D96" s="273" t="str">
        <f t="shared" si="1"/>
        <v/>
      </c>
    </row>
    <row r="97" s="260" customFormat="1" ht="37.9" customHeight="1" spans="1:4">
      <c r="A97" s="271" t="s">
        <v>1400</v>
      </c>
      <c r="B97" s="272">
        <v>0</v>
      </c>
      <c r="C97" s="272">
        <v>0</v>
      </c>
      <c r="D97" s="273" t="str">
        <f t="shared" si="1"/>
        <v/>
      </c>
    </row>
    <row r="98" s="260" customFormat="1" ht="37.9" customHeight="1" spans="1:4">
      <c r="A98" s="268" t="s">
        <v>1401</v>
      </c>
      <c r="B98" s="269">
        <f>SUM(B99,B104,B109,B114,B117)</f>
        <v>11785</v>
      </c>
      <c r="C98" s="269">
        <f>SUM(C99,C104,C109,C114,C117)</f>
        <v>19436</v>
      </c>
      <c r="D98" s="270">
        <f t="shared" si="1"/>
        <v>0.649</v>
      </c>
    </row>
    <row r="99" ht="37.9" customHeight="1" spans="1:4">
      <c r="A99" s="271" t="s">
        <v>1402</v>
      </c>
      <c r="B99" s="272">
        <f>SUM(B100:B103)</f>
        <v>11785</v>
      </c>
      <c r="C99" s="272">
        <f>SUM(C100:C103)</f>
        <v>7476</v>
      </c>
      <c r="D99" s="273">
        <f t="shared" si="1"/>
        <v>-0.366</v>
      </c>
    </row>
    <row r="100" s="260" customFormat="1" ht="37.9" customHeight="1" spans="1:4">
      <c r="A100" s="271" t="s">
        <v>1347</v>
      </c>
      <c r="B100" s="272">
        <v>715</v>
      </c>
      <c r="C100" s="272">
        <v>1200</v>
      </c>
      <c r="D100" s="273">
        <f t="shared" si="1"/>
        <v>0.678</v>
      </c>
    </row>
    <row r="101" s="260" customFormat="1" ht="37.9" customHeight="1" spans="1:4">
      <c r="A101" s="271" t="s">
        <v>1403</v>
      </c>
      <c r="B101" s="272">
        <v>0</v>
      </c>
      <c r="C101" s="272">
        <v>0</v>
      </c>
      <c r="D101" s="273" t="str">
        <f t="shared" si="1"/>
        <v/>
      </c>
    </row>
    <row r="102" s="260" customFormat="1" ht="37.9" customHeight="1" spans="1:4">
      <c r="A102" s="271" t="s">
        <v>1404</v>
      </c>
      <c r="B102" s="272">
        <v>0</v>
      </c>
      <c r="C102" s="272">
        <v>0</v>
      </c>
      <c r="D102" s="273" t="str">
        <f t="shared" si="1"/>
        <v/>
      </c>
    </row>
    <row r="103" s="260" customFormat="1" ht="37.9" customHeight="1" spans="1:4">
      <c r="A103" s="271" t="s">
        <v>1405</v>
      </c>
      <c r="B103" s="272">
        <v>11070</v>
      </c>
      <c r="C103" s="272">
        <v>6276</v>
      </c>
      <c r="D103" s="273">
        <f t="shared" si="1"/>
        <v>-0.433</v>
      </c>
    </row>
    <row r="104" s="260" customFormat="1" ht="37.9" customHeight="1" spans="1:4">
      <c r="A104" s="271" t="s">
        <v>1406</v>
      </c>
      <c r="B104" s="272">
        <f>SUM(B105:B108)</f>
        <v>0</v>
      </c>
      <c r="C104" s="272">
        <f>SUM(C105:C108)</f>
        <v>0</v>
      </c>
      <c r="D104" s="273" t="str">
        <f t="shared" si="1"/>
        <v/>
      </c>
    </row>
    <row r="105" ht="37.9" customHeight="1" spans="1:4">
      <c r="A105" s="271" t="s">
        <v>1347</v>
      </c>
      <c r="B105" s="272">
        <v>0</v>
      </c>
      <c r="C105" s="272">
        <v>0</v>
      </c>
      <c r="D105" s="273" t="str">
        <f t="shared" si="1"/>
        <v/>
      </c>
    </row>
    <row r="106" s="260" customFormat="1" ht="37.9" customHeight="1" spans="1:4">
      <c r="A106" s="271" t="s">
        <v>1403</v>
      </c>
      <c r="B106" s="272">
        <v>0</v>
      </c>
      <c r="C106" s="272">
        <v>0</v>
      </c>
      <c r="D106" s="273" t="str">
        <f t="shared" si="1"/>
        <v/>
      </c>
    </row>
    <row r="107" s="260" customFormat="1" ht="37.9" customHeight="1" spans="1:4">
      <c r="A107" s="271" t="s">
        <v>1407</v>
      </c>
      <c r="B107" s="272">
        <v>0</v>
      </c>
      <c r="C107" s="272">
        <v>0</v>
      </c>
      <c r="D107" s="273" t="str">
        <f t="shared" si="1"/>
        <v/>
      </c>
    </row>
    <row r="108" s="260" customFormat="1" ht="37.9" customHeight="1" spans="1:4">
      <c r="A108" s="271" t="s">
        <v>1408</v>
      </c>
      <c r="B108" s="272">
        <v>0</v>
      </c>
      <c r="C108" s="272">
        <v>0</v>
      </c>
      <c r="D108" s="273" t="str">
        <f t="shared" si="1"/>
        <v/>
      </c>
    </row>
    <row r="109" ht="37.9" customHeight="1" spans="1:4">
      <c r="A109" s="271" t="s">
        <v>1409</v>
      </c>
      <c r="B109" s="272">
        <f>SUM(B110:B113)</f>
        <v>0</v>
      </c>
      <c r="C109" s="272">
        <f>SUM(C110:C113)</f>
        <v>11960</v>
      </c>
      <c r="D109" s="273" t="str">
        <f t="shared" si="1"/>
        <v/>
      </c>
    </row>
    <row r="110" s="260" customFormat="1" ht="37.9" customHeight="1" spans="1:4">
      <c r="A110" s="271" t="s">
        <v>1410</v>
      </c>
      <c r="B110" s="272">
        <v>0</v>
      </c>
      <c r="C110" s="272">
        <v>0</v>
      </c>
      <c r="D110" s="273" t="str">
        <f t="shared" si="1"/>
        <v/>
      </c>
    </row>
    <row r="111" s="260" customFormat="1" ht="37.9" customHeight="1" spans="1:4">
      <c r="A111" s="271" t="s">
        <v>1411</v>
      </c>
      <c r="B111" s="272">
        <v>0</v>
      </c>
      <c r="C111" s="272">
        <v>0</v>
      </c>
      <c r="D111" s="273" t="str">
        <f t="shared" si="1"/>
        <v/>
      </c>
    </row>
    <row r="112" s="260" customFormat="1" ht="37.9" customHeight="1" spans="1:4">
      <c r="A112" s="271" t="s">
        <v>1412</v>
      </c>
      <c r="B112" s="272">
        <v>0</v>
      </c>
      <c r="C112" s="272">
        <v>0</v>
      </c>
      <c r="D112" s="273" t="str">
        <f t="shared" si="1"/>
        <v/>
      </c>
    </row>
    <row r="113" ht="37.9" customHeight="1" spans="1:4">
      <c r="A113" s="271" t="s">
        <v>1413</v>
      </c>
      <c r="B113" s="272">
        <v>0</v>
      </c>
      <c r="C113" s="272">
        <v>11960</v>
      </c>
      <c r="D113" s="273" t="str">
        <f t="shared" si="1"/>
        <v/>
      </c>
    </row>
    <row r="114" s="260" customFormat="1" ht="37.9" customHeight="1" spans="1:4">
      <c r="A114" s="271" t="s">
        <v>1414</v>
      </c>
      <c r="B114" s="272">
        <f>SUM(B115:B116)</f>
        <v>0</v>
      </c>
      <c r="C114" s="272">
        <f>SUM(C115:C116)</f>
        <v>0</v>
      </c>
      <c r="D114" s="273" t="str">
        <f t="shared" si="1"/>
        <v/>
      </c>
    </row>
    <row r="115" s="260" customFormat="1" ht="37.9" customHeight="1" spans="1:4">
      <c r="A115" s="271" t="s">
        <v>1347</v>
      </c>
      <c r="B115" s="272">
        <v>0</v>
      </c>
      <c r="C115" s="272">
        <v>0</v>
      </c>
      <c r="D115" s="273" t="str">
        <f t="shared" si="1"/>
        <v/>
      </c>
    </row>
    <row r="116" ht="37.9" customHeight="1" spans="1:4">
      <c r="A116" s="271" t="s">
        <v>1415</v>
      </c>
      <c r="B116" s="272">
        <v>0</v>
      </c>
      <c r="C116" s="272">
        <v>0</v>
      </c>
      <c r="D116" s="273" t="str">
        <f t="shared" si="1"/>
        <v/>
      </c>
    </row>
    <row r="117" s="260" customFormat="1" ht="37.9" customHeight="1" spans="1:4">
      <c r="A117" s="271" t="s">
        <v>1416</v>
      </c>
      <c r="B117" s="272">
        <f>SUM(B118:B121)</f>
        <v>0</v>
      </c>
      <c r="C117" s="272">
        <f>SUM(C118:C121)</f>
        <v>0</v>
      </c>
      <c r="D117" s="273" t="str">
        <f t="shared" si="1"/>
        <v/>
      </c>
    </row>
    <row r="118" ht="37.9" customHeight="1" spans="1:4">
      <c r="A118" s="271" t="s">
        <v>1410</v>
      </c>
      <c r="B118" s="272">
        <v>0</v>
      </c>
      <c r="C118" s="272">
        <v>0</v>
      </c>
      <c r="D118" s="273" t="str">
        <f t="shared" si="1"/>
        <v/>
      </c>
    </row>
    <row r="119" s="260" customFormat="1" ht="37.9" customHeight="1" spans="1:4">
      <c r="A119" s="271" t="s">
        <v>1417</v>
      </c>
      <c r="B119" s="272">
        <v>0</v>
      </c>
      <c r="C119" s="272">
        <v>0</v>
      </c>
      <c r="D119" s="273" t="str">
        <f t="shared" si="1"/>
        <v/>
      </c>
    </row>
    <row r="120" s="260" customFormat="1" ht="37.9" customHeight="1" spans="1:4">
      <c r="A120" s="271" t="s">
        <v>1412</v>
      </c>
      <c r="B120" s="272">
        <v>0</v>
      </c>
      <c r="C120" s="272">
        <v>0</v>
      </c>
      <c r="D120" s="273" t="str">
        <f t="shared" si="1"/>
        <v/>
      </c>
    </row>
    <row r="121" s="260" customFormat="1" ht="37.9" customHeight="1" spans="1:4">
      <c r="A121" s="271" t="s">
        <v>1418</v>
      </c>
      <c r="B121" s="272">
        <v>0</v>
      </c>
      <c r="C121" s="272">
        <v>0</v>
      </c>
      <c r="D121" s="273" t="str">
        <f t="shared" si="1"/>
        <v/>
      </c>
    </row>
    <row r="122" s="260" customFormat="1" ht="37.9" customHeight="1" spans="1:4">
      <c r="A122" s="268" t="s">
        <v>1419</v>
      </c>
      <c r="B122" s="269">
        <f>SUM(B123,B128,B133,B138,B147,B154,B163,B166,B169:B170)</f>
        <v>483800</v>
      </c>
      <c r="C122" s="269">
        <f>SUM(C123,C128,C133,C138,C147,C154,C163,C166,C169:C170)</f>
        <v>0</v>
      </c>
      <c r="D122" s="270">
        <f t="shared" si="1"/>
        <v>-1</v>
      </c>
    </row>
    <row r="123" s="260" customFormat="1" ht="37.9" customHeight="1" spans="1:4">
      <c r="A123" s="271" t="s">
        <v>1420</v>
      </c>
      <c r="B123" s="272">
        <f>SUM(B124:B127)</f>
        <v>0</v>
      </c>
      <c r="C123" s="272">
        <f>SUM(C124:C127)</f>
        <v>0</v>
      </c>
      <c r="D123" s="273" t="str">
        <f t="shared" si="1"/>
        <v/>
      </c>
    </row>
    <row r="124" ht="37.9" customHeight="1" spans="1:4">
      <c r="A124" s="271" t="s">
        <v>1421</v>
      </c>
      <c r="B124" s="272">
        <v>0</v>
      </c>
      <c r="C124" s="272">
        <v>0</v>
      </c>
      <c r="D124" s="273" t="str">
        <f t="shared" si="1"/>
        <v/>
      </c>
    </row>
    <row r="125" s="260" customFormat="1" ht="37.9" customHeight="1" spans="1:4">
      <c r="A125" s="271" t="s">
        <v>1422</v>
      </c>
      <c r="B125" s="272">
        <v>0</v>
      </c>
      <c r="C125" s="272">
        <v>0</v>
      </c>
      <c r="D125" s="273" t="str">
        <f t="shared" si="1"/>
        <v/>
      </c>
    </row>
    <row r="126" s="260" customFormat="1" ht="37.9" customHeight="1" spans="1:4">
      <c r="A126" s="271" t="s">
        <v>1423</v>
      </c>
      <c r="B126" s="272">
        <v>0</v>
      </c>
      <c r="C126" s="272">
        <v>0</v>
      </c>
      <c r="D126" s="273" t="str">
        <f t="shared" si="1"/>
        <v/>
      </c>
    </row>
    <row r="127" s="260" customFormat="1" ht="37.9" customHeight="1" spans="1:4">
      <c r="A127" s="271" t="s">
        <v>1424</v>
      </c>
      <c r="B127" s="272">
        <v>0</v>
      </c>
      <c r="C127" s="272">
        <v>0</v>
      </c>
      <c r="D127" s="273" t="str">
        <f t="shared" si="1"/>
        <v/>
      </c>
    </row>
    <row r="128" ht="37.9" customHeight="1" spans="1:4">
      <c r="A128" s="271" t="s">
        <v>1425</v>
      </c>
      <c r="B128" s="272">
        <f>SUM(B129:B132)</f>
        <v>0</v>
      </c>
      <c r="C128" s="272">
        <f>SUM(C129:C132)</f>
        <v>0</v>
      </c>
      <c r="D128" s="273" t="str">
        <f t="shared" si="1"/>
        <v/>
      </c>
    </row>
    <row r="129" ht="37.9" customHeight="1" spans="1:4">
      <c r="A129" s="271" t="s">
        <v>1423</v>
      </c>
      <c r="B129" s="272">
        <v>0</v>
      </c>
      <c r="C129" s="272">
        <v>0</v>
      </c>
      <c r="D129" s="273" t="str">
        <f t="shared" si="1"/>
        <v/>
      </c>
    </row>
    <row r="130" s="260" customFormat="1" ht="37.9" customHeight="1" spans="1:4">
      <c r="A130" s="271" t="s">
        <v>1426</v>
      </c>
      <c r="B130" s="272">
        <v>0</v>
      </c>
      <c r="C130" s="272">
        <v>0</v>
      </c>
      <c r="D130" s="273" t="str">
        <f t="shared" si="1"/>
        <v/>
      </c>
    </row>
    <row r="131" ht="37.9" customHeight="1" spans="1:4">
      <c r="A131" s="271" t="s">
        <v>1427</v>
      </c>
      <c r="B131" s="272">
        <v>0</v>
      </c>
      <c r="C131" s="272">
        <v>0</v>
      </c>
      <c r="D131" s="273" t="str">
        <f t="shared" si="1"/>
        <v/>
      </c>
    </row>
    <row r="132" ht="37.9" customHeight="1" spans="1:4">
      <c r="A132" s="271" t="s">
        <v>1428</v>
      </c>
      <c r="B132" s="272">
        <v>0</v>
      </c>
      <c r="C132" s="272">
        <v>0</v>
      </c>
      <c r="D132" s="273" t="str">
        <f t="shared" ref="D132:D195" si="2">IF(B132&lt;&gt;0,C132/B132-1,"")</f>
        <v/>
      </c>
    </row>
    <row r="133" s="260" customFormat="1" ht="37.9" customHeight="1" spans="1:4">
      <c r="A133" s="271" t="s">
        <v>1429</v>
      </c>
      <c r="B133" s="272">
        <f>SUM(B134:B137)</f>
        <v>0</v>
      </c>
      <c r="C133" s="272">
        <f>SUM(C134:C137)</f>
        <v>0</v>
      </c>
      <c r="D133" s="273" t="str">
        <f t="shared" si="2"/>
        <v/>
      </c>
    </row>
    <row r="134" s="260" customFormat="1" ht="37.9" customHeight="1" spans="1:4">
      <c r="A134" s="271" t="s">
        <v>1430</v>
      </c>
      <c r="B134" s="272">
        <v>0</v>
      </c>
      <c r="C134" s="272">
        <v>0</v>
      </c>
      <c r="D134" s="273" t="str">
        <f t="shared" si="2"/>
        <v/>
      </c>
    </row>
    <row r="135" s="260" customFormat="1" ht="37.9" customHeight="1" spans="1:4">
      <c r="A135" s="271" t="s">
        <v>1431</v>
      </c>
      <c r="B135" s="272">
        <v>0</v>
      </c>
      <c r="C135" s="272">
        <v>0</v>
      </c>
      <c r="D135" s="273" t="str">
        <f t="shared" si="2"/>
        <v/>
      </c>
    </row>
    <row r="136" s="260" customFormat="1" ht="37.9" customHeight="1" spans="1:4">
      <c r="A136" s="271" t="s">
        <v>1432</v>
      </c>
      <c r="B136" s="272">
        <v>0</v>
      </c>
      <c r="C136" s="272">
        <v>0</v>
      </c>
      <c r="D136" s="273" t="str">
        <f t="shared" si="2"/>
        <v/>
      </c>
    </row>
    <row r="137" s="260" customFormat="1" ht="37.9" customHeight="1" spans="1:4">
      <c r="A137" s="271" t="s">
        <v>1433</v>
      </c>
      <c r="B137" s="272">
        <v>0</v>
      </c>
      <c r="C137" s="272">
        <v>0</v>
      </c>
      <c r="D137" s="273" t="str">
        <f t="shared" si="2"/>
        <v/>
      </c>
    </row>
    <row r="138" s="260" customFormat="1" ht="37.9" customHeight="1" spans="1:4">
      <c r="A138" s="271" t="s">
        <v>1434</v>
      </c>
      <c r="B138" s="272">
        <f>SUM(B139:B146)</f>
        <v>0</v>
      </c>
      <c r="C138" s="272">
        <f>SUM(C139:C146)</f>
        <v>0</v>
      </c>
      <c r="D138" s="273" t="str">
        <f t="shared" si="2"/>
        <v/>
      </c>
    </row>
    <row r="139" s="260" customFormat="1" ht="37.9" customHeight="1" spans="1:4">
      <c r="A139" s="271" t="s">
        <v>1435</v>
      </c>
      <c r="B139" s="272">
        <v>0</v>
      </c>
      <c r="C139" s="272">
        <v>0</v>
      </c>
      <c r="D139" s="273" t="str">
        <f t="shared" si="2"/>
        <v/>
      </c>
    </row>
    <row r="140" s="260" customFormat="1" ht="37.9" customHeight="1" spans="1:4">
      <c r="A140" s="271" t="s">
        <v>1436</v>
      </c>
      <c r="B140" s="272">
        <v>0</v>
      </c>
      <c r="C140" s="272">
        <v>0</v>
      </c>
      <c r="D140" s="273" t="str">
        <f t="shared" si="2"/>
        <v/>
      </c>
    </row>
    <row r="141" s="260" customFormat="1" ht="37.9" customHeight="1" spans="1:4">
      <c r="A141" s="271" t="s">
        <v>1437</v>
      </c>
      <c r="B141" s="272">
        <v>0</v>
      </c>
      <c r="C141" s="272">
        <v>0</v>
      </c>
      <c r="D141" s="273" t="str">
        <f t="shared" si="2"/>
        <v/>
      </c>
    </row>
    <row r="142" s="260" customFormat="1" ht="37.9" customHeight="1" spans="1:4">
      <c r="A142" s="271" t="s">
        <v>1438</v>
      </c>
      <c r="B142" s="272">
        <v>0</v>
      </c>
      <c r="C142" s="272">
        <v>0</v>
      </c>
      <c r="D142" s="273" t="str">
        <f t="shared" si="2"/>
        <v/>
      </c>
    </row>
    <row r="143" s="260" customFormat="1" ht="37.9" customHeight="1" spans="1:4">
      <c r="A143" s="271" t="s">
        <v>1439</v>
      </c>
      <c r="B143" s="272">
        <v>0</v>
      </c>
      <c r="C143" s="272">
        <v>0</v>
      </c>
      <c r="D143" s="273" t="str">
        <f t="shared" si="2"/>
        <v/>
      </c>
    </row>
    <row r="144" s="260" customFormat="1" ht="37.9" customHeight="1" spans="1:4">
      <c r="A144" s="271" t="s">
        <v>1440</v>
      </c>
      <c r="B144" s="272">
        <v>0</v>
      </c>
      <c r="C144" s="272">
        <v>0</v>
      </c>
      <c r="D144" s="273" t="str">
        <f t="shared" si="2"/>
        <v/>
      </c>
    </row>
    <row r="145" s="260" customFormat="1" ht="37.9" customHeight="1" spans="1:4">
      <c r="A145" s="271" t="s">
        <v>1441</v>
      </c>
      <c r="B145" s="272">
        <v>0</v>
      </c>
      <c r="C145" s="272">
        <v>0</v>
      </c>
      <c r="D145" s="273" t="str">
        <f t="shared" si="2"/>
        <v/>
      </c>
    </row>
    <row r="146" s="260" customFormat="1" ht="37.9" customHeight="1" spans="1:4">
      <c r="A146" s="271" t="s">
        <v>1442</v>
      </c>
      <c r="B146" s="272">
        <v>0</v>
      </c>
      <c r="C146" s="272">
        <v>0</v>
      </c>
      <c r="D146" s="273" t="str">
        <f t="shared" si="2"/>
        <v/>
      </c>
    </row>
    <row r="147" s="260" customFormat="1" ht="37.9" customHeight="1" spans="1:4">
      <c r="A147" s="271" t="s">
        <v>1443</v>
      </c>
      <c r="B147" s="272">
        <f>SUM(B148:B153)</f>
        <v>0</v>
      </c>
      <c r="C147" s="272">
        <f>SUM(C148:C153)</f>
        <v>0</v>
      </c>
      <c r="D147" s="273" t="str">
        <f t="shared" si="2"/>
        <v/>
      </c>
    </row>
    <row r="148" s="260" customFormat="1" ht="37.9" customHeight="1" spans="1:4">
      <c r="A148" s="271" t="s">
        <v>1444</v>
      </c>
      <c r="B148" s="272">
        <v>0</v>
      </c>
      <c r="C148" s="272">
        <v>0</v>
      </c>
      <c r="D148" s="273" t="str">
        <f t="shared" si="2"/>
        <v/>
      </c>
    </row>
    <row r="149" s="260" customFormat="1" ht="37.9" customHeight="1" spans="1:4">
      <c r="A149" s="271" t="s">
        <v>1445</v>
      </c>
      <c r="B149" s="272">
        <v>0</v>
      </c>
      <c r="C149" s="272">
        <v>0</v>
      </c>
      <c r="D149" s="273" t="str">
        <f t="shared" si="2"/>
        <v/>
      </c>
    </row>
    <row r="150" ht="37.9" customHeight="1" spans="1:4">
      <c r="A150" s="271" t="s">
        <v>1446</v>
      </c>
      <c r="B150" s="272">
        <v>0</v>
      </c>
      <c r="C150" s="272">
        <v>0</v>
      </c>
      <c r="D150" s="273" t="str">
        <f t="shared" si="2"/>
        <v/>
      </c>
    </row>
    <row r="151" ht="37.9" customHeight="1" spans="1:4">
      <c r="A151" s="271" t="s">
        <v>1447</v>
      </c>
      <c r="B151" s="272">
        <v>0</v>
      </c>
      <c r="C151" s="272">
        <v>0</v>
      </c>
      <c r="D151" s="273" t="str">
        <f t="shared" si="2"/>
        <v/>
      </c>
    </row>
    <row r="152" s="260" customFormat="1" ht="37.9" customHeight="1" spans="1:4">
      <c r="A152" s="271" t="s">
        <v>1448</v>
      </c>
      <c r="B152" s="272">
        <v>0</v>
      </c>
      <c r="C152" s="272">
        <v>0</v>
      </c>
      <c r="D152" s="273" t="str">
        <f t="shared" si="2"/>
        <v/>
      </c>
    </row>
    <row r="153" ht="37.9" customHeight="1" spans="1:4">
      <c r="A153" s="271" t="s">
        <v>1449</v>
      </c>
      <c r="B153" s="272">
        <v>0</v>
      </c>
      <c r="C153" s="272">
        <v>0</v>
      </c>
      <c r="D153" s="273" t="str">
        <f t="shared" si="2"/>
        <v/>
      </c>
    </row>
    <row r="154" ht="37.9" customHeight="1" spans="1:4">
      <c r="A154" s="271" t="s">
        <v>1450</v>
      </c>
      <c r="B154" s="272">
        <f>SUM(B155:B162)</f>
        <v>0</v>
      </c>
      <c r="C154" s="272">
        <f>SUM(C155:C162)</f>
        <v>0</v>
      </c>
      <c r="D154" s="273" t="str">
        <f t="shared" si="2"/>
        <v/>
      </c>
    </row>
    <row r="155" s="260" customFormat="1" ht="37.9" customHeight="1" spans="1:4">
      <c r="A155" s="271" t="s">
        <v>1451</v>
      </c>
      <c r="B155" s="272">
        <v>0</v>
      </c>
      <c r="C155" s="272">
        <v>0</v>
      </c>
      <c r="D155" s="273" t="str">
        <f t="shared" si="2"/>
        <v/>
      </c>
    </row>
    <row r="156" s="260" customFormat="1" ht="37.9" customHeight="1" spans="1:4">
      <c r="A156" s="271" t="s">
        <v>1452</v>
      </c>
      <c r="B156" s="272">
        <v>0</v>
      </c>
      <c r="C156" s="272">
        <v>0</v>
      </c>
      <c r="D156" s="273" t="str">
        <f t="shared" si="2"/>
        <v/>
      </c>
    </row>
    <row r="157" s="260" customFormat="1" ht="37.9" customHeight="1" spans="1:4">
      <c r="A157" s="271" t="s">
        <v>1453</v>
      </c>
      <c r="B157" s="272">
        <v>0</v>
      </c>
      <c r="C157" s="272">
        <v>0</v>
      </c>
      <c r="D157" s="273" t="str">
        <f t="shared" si="2"/>
        <v/>
      </c>
    </row>
    <row r="158" s="260" customFormat="1" ht="37.9" customHeight="1" spans="1:4">
      <c r="A158" s="271" t="s">
        <v>1454</v>
      </c>
      <c r="B158" s="272">
        <v>0</v>
      </c>
      <c r="C158" s="272">
        <v>0</v>
      </c>
      <c r="D158" s="273" t="str">
        <f t="shared" si="2"/>
        <v/>
      </c>
    </row>
    <row r="159" s="260" customFormat="1" ht="37.9" customHeight="1" spans="1:4">
      <c r="A159" s="271" t="s">
        <v>1455</v>
      </c>
      <c r="B159" s="272">
        <v>0</v>
      </c>
      <c r="C159" s="272">
        <v>0</v>
      </c>
      <c r="D159" s="273" t="str">
        <f t="shared" si="2"/>
        <v/>
      </c>
    </row>
    <row r="160" s="260" customFormat="1" ht="37.9" customHeight="1" spans="1:4">
      <c r="A160" s="271" t="s">
        <v>1456</v>
      </c>
      <c r="B160" s="272">
        <v>0</v>
      </c>
      <c r="C160" s="272">
        <v>0</v>
      </c>
      <c r="D160" s="273" t="str">
        <f t="shared" si="2"/>
        <v/>
      </c>
    </row>
    <row r="161" s="260" customFormat="1" ht="37.9" customHeight="1" spans="1:4">
      <c r="A161" s="271" t="s">
        <v>1457</v>
      </c>
      <c r="B161" s="272">
        <v>0</v>
      </c>
      <c r="C161" s="272">
        <v>0</v>
      </c>
      <c r="D161" s="273" t="str">
        <f t="shared" si="2"/>
        <v/>
      </c>
    </row>
    <row r="162" ht="37.9" customHeight="1" spans="1:4">
      <c r="A162" s="271" t="s">
        <v>1458</v>
      </c>
      <c r="B162" s="272">
        <v>0</v>
      </c>
      <c r="C162" s="272">
        <v>0</v>
      </c>
      <c r="D162" s="273" t="str">
        <f t="shared" si="2"/>
        <v/>
      </c>
    </row>
    <row r="163" ht="37.9" customHeight="1" spans="1:4">
      <c r="A163" s="271" t="s">
        <v>1459</v>
      </c>
      <c r="B163" s="272">
        <f>SUM(B164:B165)</f>
        <v>0</v>
      </c>
      <c r="C163" s="272">
        <f>SUM(C164:C165)</f>
        <v>0</v>
      </c>
      <c r="D163" s="273" t="str">
        <f t="shared" si="2"/>
        <v/>
      </c>
    </row>
    <row r="164" s="260" customFormat="1" ht="37.9" customHeight="1" spans="1:4">
      <c r="A164" s="271" t="s">
        <v>1421</v>
      </c>
      <c r="B164" s="272">
        <v>0</v>
      </c>
      <c r="C164" s="272">
        <v>0</v>
      </c>
      <c r="D164" s="273" t="str">
        <f t="shared" si="2"/>
        <v/>
      </c>
    </row>
    <row r="165" s="260" customFormat="1" ht="37.9" customHeight="1" spans="1:4">
      <c r="A165" s="271" t="s">
        <v>1460</v>
      </c>
      <c r="B165" s="272">
        <v>0</v>
      </c>
      <c r="C165" s="272">
        <v>0</v>
      </c>
      <c r="D165" s="273" t="str">
        <f t="shared" si="2"/>
        <v/>
      </c>
    </row>
    <row r="166" s="260" customFormat="1" ht="37.9" customHeight="1" spans="1:4">
      <c r="A166" s="271" t="s">
        <v>1461</v>
      </c>
      <c r="B166" s="272">
        <f>SUM(B167:B168)</f>
        <v>483800</v>
      </c>
      <c r="C166" s="272">
        <f>SUM(C167:C168)</f>
        <v>0</v>
      </c>
      <c r="D166" s="273">
        <f t="shared" si="2"/>
        <v>-1</v>
      </c>
    </row>
    <row r="167" s="260" customFormat="1" ht="37.9" customHeight="1" spans="1:4">
      <c r="A167" s="271" t="s">
        <v>1421</v>
      </c>
      <c r="B167" s="272">
        <v>483800</v>
      </c>
      <c r="C167" s="272">
        <v>0</v>
      </c>
      <c r="D167" s="273">
        <f t="shared" si="2"/>
        <v>-1</v>
      </c>
    </row>
    <row r="168" s="260" customFormat="1" ht="37.9" customHeight="1" spans="1:4">
      <c r="A168" s="271" t="s">
        <v>1462</v>
      </c>
      <c r="B168" s="272">
        <v>0</v>
      </c>
      <c r="C168" s="272">
        <v>0</v>
      </c>
      <c r="D168" s="273" t="str">
        <f t="shared" si="2"/>
        <v/>
      </c>
    </row>
    <row r="169" s="260" customFormat="1" ht="37.9" customHeight="1" spans="1:4">
      <c r="A169" s="271" t="s">
        <v>1463</v>
      </c>
      <c r="B169" s="272">
        <v>0</v>
      </c>
      <c r="C169" s="272">
        <v>0</v>
      </c>
      <c r="D169" s="273" t="str">
        <f t="shared" si="2"/>
        <v/>
      </c>
    </row>
    <row r="170" ht="37.9" customHeight="1" spans="1:4">
      <c r="A170" s="271" t="s">
        <v>1464</v>
      </c>
      <c r="B170" s="272">
        <f>SUM(B171:B173)</f>
        <v>0</v>
      </c>
      <c r="C170" s="272">
        <f>SUM(C171:C173)</f>
        <v>0</v>
      </c>
      <c r="D170" s="273" t="str">
        <f t="shared" si="2"/>
        <v/>
      </c>
    </row>
    <row r="171" ht="37.9" customHeight="1" spans="1:4">
      <c r="A171" s="271" t="s">
        <v>1430</v>
      </c>
      <c r="B171" s="272">
        <v>0</v>
      </c>
      <c r="C171" s="272">
        <v>0</v>
      </c>
      <c r="D171" s="273" t="str">
        <f t="shared" si="2"/>
        <v/>
      </c>
    </row>
    <row r="172" ht="37.9" customHeight="1" spans="1:4">
      <c r="A172" s="271" t="s">
        <v>1432</v>
      </c>
      <c r="B172" s="272">
        <v>0</v>
      </c>
      <c r="C172" s="272">
        <v>0</v>
      </c>
      <c r="D172" s="273" t="str">
        <f t="shared" si="2"/>
        <v/>
      </c>
    </row>
    <row r="173" s="260" customFormat="1" ht="37.9" customHeight="1" spans="1:4">
      <c r="A173" s="271" t="s">
        <v>1465</v>
      </c>
      <c r="B173" s="272">
        <v>0</v>
      </c>
      <c r="C173" s="272">
        <v>0</v>
      </c>
      <c r="D173" s="273" t="str">
        <f t="shared" si="2"/>
        <v/>
      </c>
    </row>
    <row r="174" ht="37.9" customHeight="1" spans="1:4">
      <c r="A174" s="268" t="s">
        <v>1466</v>
      </c>
      <c r="B174" s="269">
        <f>SUM(B175)</f>
        <v>0</v>
      </c>
      <c r="C174" s="269">
        <f>SUM(C175)</f>
        <v>0</v>
      </c>
      <c r="D174" s="270" t="str">
        <f t="shared" si="2"/>
        <v/>
      </c>
    </row>
    <row r="175" ht="37.9" customHeight="1" spans="1:4">
      <c r="A175" s="271" t="s">
        <v>1467</v>
      </c>
      <c r="B175" s="272">
        <f>SUM(B176:B177)</f>
        <v>0</v>
      </c>
      <c r="C175" s="272">
        <f>SUM(C176:C177)</f>
        <v>0</v>
      </c>
      <c r="D175" s="273" t="str">
        <f t="shared" si="2"/>
        <v/>
      </c>
    </row>
    <row r="176" ht="37.9" customHeight="1" spans="1:4">
      <c r="A176" s="271" t="s">
        <v>1468</v>
      </c>
      <c r="B176" s="272">
        <v>0</v>
      </c>
      <c r="C176" s="272">
        <v>0</v>
      </c>
      <c r="D176" s="273" t="str">
        <f t="shared" si="2"/>
        <v/>
      </c>
    </row>
    <row r="177" s="260" customFormat="1" ht="37.9" customHeight="1" spans="1:4">
      <c r="A177" s="271" t="s">
        <v>1469</v>
      </c>
      <c r="B177" s="272">
        <v>0</v>
      </c>
      <c r="C177" s="272">
        <v>0</v>
      </c>
      <c r="D177" s="273" t="str">
        <f t="shared" si="2"/>
        <v/>
      </c>
    </row>
    <row r="178" s="260" customFormat="1" ht="37.9" customHeight="1" spans="1:4">
      <c r="A178" s="268" t="s">
        <v>1470</v>
      </c>
      <c r="B178" s="269">
        <f>SUM(B180:B183,B192)</f>
        <v>809938</v>
      </c>
      <c r="C178" s="269">
        <f>SUM(C180:C183,C192)</f>
        <v>14893</v>
      </c>
      <c r="D178" s="270">
        <f t="shared" si="2"/>
        <v>-0.982</v>
      </c>
    </row>
    <row r="179" ht="37.9" customHeight="1" spans="1:4">
      <c r="A179" s="271" t="s">
        <v>1471</v>
      </c>
      <c r="B179" s="272">
        <f>SUM(B180:B182)</f>
        <v>797993</v>
      </c>
      <c r="C179" s="272">
        <f>SUM(C180:C182)</f>
        <v>2480</v>
      </c>
      <c r="D179" s="273">
        <f t="shared" si="2"/>
        <v>-0.997</v>
      </c>
    </row>
    <row r="180" ht="37.9" customHeight="1" spans="1:4">
      <c r="A180" s="271" t="s">
        <v>1472</v>
      </c>
      <c r="B180" s="272">
        <v>7593</v>
      </c>
      <c r="C180" s="272">
        <v>2480</v>
      </c>
      <c r="D180" s="273">
        <f t="shared" si="2"/>
        <v>-0.673</v>
      </c>
    </row>
    <row r="181" s="260" customFormat="1" ht="37.9" customHeight="1" spans="1:4">
      <c r="A181" s="271" t="s">
        <v>1473</v>
      </c>
      <c r="B181" s="272">
        <v>790400</v>
      </c>
      <c r="C181" s="272">
        <v>0</v>
      </c>
      <c r="D181" s="273">
        <f t="shared" si="2"/>
        <v>-1</v>
      </c>
    </row>
    <row r="182" s="260" customFormat="1" ht="37.9" customHeight="1" spans="1:4">
      <c r="A182" s="271" t="s">
        <v>1474</v>
      </c>
      <c r="B182" s="272">
        <v>0</v>
      </c>
      <c r="C182" s="272">
        <v>0</v>
      </c>
      <c r="D182" s="273" t="str">
        <f t="shared" si="2"/>
        <v/>
      </c>
    </row>
    <row r="183" ht="37.9" customHeight="1" spans="1:4">
      <c r="A183" s="271" t="s">
        <v>1475</v>
      </c>
      <c r="B183" s="272">
        <f>SUM(B184:B191)</f>
        <v>432</v>
      </c>
      <c r="C183" s="272">
        <f>SUM(C184:C191)</f>
        <v>1467</v>
      </c>
      <c r="D183" s="273">
        <f t="shared" si="2"/>
        <v>2.396</v>
      </c>
    </row>
    <row r="184" s="260" customFormat="1" ht="37.9" customHeight="1" spans="1:4">
      <c r="A184" s="271" t="s">
        <v>1476</v>
      </c>
      <c r="B184" s="272">
        <v>0</v>
      </c>
      <c r="C184" s="272">
        <v>617</v>
      </c>
      <c r="D184" s="273" t="str">
        <f t="shared" si="2"/>
        <v/>
      </c>
    </row>
    <row r="185" ht="37.9" customHeight="1" spans="1:4">
      <c r="A185" s="271" t="s">
        <v>1477</v>
      </c>
      <c r="B185" s="272">
        <v>0</v>
      </c>
      <c r="C185" s="272">
        <v>500</v>
      </c>
      <c r="D185" s="273" t="str">
        <f t="shared" si="2"/>
        <v/>
      </c>
    </row>
    <row r="186" ht="37.9" customHeight="1" spans="1:4">
      <c r="A186" s="271" t="s">
        <v>1478</v>
      </c>
      <c r="B186" s="272">
        <v>386</v>
      </c>
      <c r="C186" s="272">
        <v>350</v>
      </c>
      <c r="D186" s="273">
        <f t="shared" si="2"/>
        <v>-0.093</v>
      </c>
    </row>
    <row r="187" ht="37.9" customHeight="1" spans="1:4">
      <c r="A187" s="271" t="s">
        <v>1479</v>
      </c>
      <c r="B187" s="272">
        <v>0</v>
      </c>
      <c r="C187" s="272">
        <v>0</v>
      </c>
      <c r="D187" s="273" t="str">
        <f t="shared" si="2"/>
        <v/>
      </c>
    </row>
    <row r="188" ht="37.9" customHeight="1" spans="1:4">
      <c r="A188" s="271" t="s">
        <v>1480</v>
      </c>
      <c r="B188" s="272">
        <v>0</v>
      </c>
      <c r="C188" s="272">
        <v>0</v>
      </c>
      <c r="D188" s="273" t="str">
        <f t="shared" si="2"/>
        <v/>
      </c>
    </row>
    <row r="189" ht="37.9" customHeight="1" spans="1:4">
      <c r="A189" s="271" t="s">
        <v>1481</v>
      </c>
      <c r="B189" s="272">
        <v>0</v>
      </c>
      <c r="C189" s="272">
        <v>0</v>
      </c>
      <c r="D189" s="273" t="str">
        <f t="shared" si="2"/>
        <v/>
      </c>
    </row>
    <row r="190" s="260" customFormat="1" ht="37.9" customHeight="1" spans="1:4">
      <c r="A190" s="271" t="s">
        <v>1482</v>
      </c>
      <c r="B190" s="272">
        <v>46</v>
      </c>
      <c r="C190" s="272">
        <v>0</v>
      </c>
      <c r="D190" s="273">
        <f t="shared" si="2"/>
        <v>-1</v>
      </c>
    </row>
    <row r="191" ht="37.9" customHeight="1" spans="1:4">
      <c r="A191" s="271" t="s">
        <v>1483</v>
      </c>
      <c r="B191" s="272">
        <v>0</v>
      </c>
      <c r="C191" s="272">
        <v>0</v>
      </c>
      <c r="D191" s="273" t="str">
        <f t="shared" si="2"/>
        <v/>
      </c>
    </row>
    <row r="192" ht="37.9" customHeight="1" spans="1:4">
      <c r="A192" s="271" t="s">
        <v>1484</v>
      </c>
      <c r="B192" s="272">
        <f>SUM(B193:B203)</f>
        <v>11513</v>
      </c>
      <c r="C192" s="272">
        <f>SUM(C193:C203)</f>
        <v>10946</v>
      </c>
      <c r="D192" s="273">
        <f t="shared" si="2"/>
        <v>-0.049</v>
      </c>
    </row>
    <row r="193" ht="37.9" customHeight="1" spans="1:4">
      <c r="A193" s="271" t="s">
        <v>1485</v>
      </c>
      <c r="B193" s="272">
        <v>0</v>
      </c>
      <c r="C193" s="272">
        <v>0</v>
      </c>
      <c r="D193" s="273" t="str">
        <f t="shared" si="2"/>
        <v/>
      </c>
    </row>
    <row r="194" s="260" customFormat="1" ht="37.9" customHeight="1" spans="1:4">
      <c r="A194" s="271" t="s">
        <v>1486</v>
      </c>
      <c r="B194" s="272">
        <v>3204</v>
      </c>
      <c r="C194" s="272">
        <v>4947</v>
      </c>
      <c r="D194" s="273">
        <f t="shared" si="2"/>
        <v>0.544</v>
      </c>
    </row>
    <row r="195" ht="37.9" customHeight="1" spans="1:4">
      <c r="A195" s="271" t="s">
        <v>1487</v>
      </c>
      <c r="B195" s="272">
        <v>3040</v>
      </c>
      <c r="C195" s="272">
        <v>3349</v>
      </c>
      <c r="D195" s="273">
        <f t="shared" si="2"/>
        <v>0.102</v>
      </c>
    </row>
    <row r="196" ht="37.9" customHeight="1" spans="1:4">
      <c r="A196" s="271" t="s">
        <v>1488</v>
      </c>
      <c r="B196" s="272">
        <v>208</v>
      </c>
      <c r="C196" s="272">
        <v>711</v>
      </c>
      <c r="D196" s="273">
        <f t="shared" ref="D196:D259" si="3">IF(B196&lt;&gt;0,C196/B196-1,"")</f>
        <v>2.418</v>
      </c>
    </row>
    <row r="197" ht="37.9" customHeight="1" spans="1:4">
      <c r="A197" s="271" t="s">
        <v>1489</v>
      </c>
      <c r="B197" s="272">
        <v>0</v>
      </c>
      <c r="C197" s="272">
        <v>0</v>
      </c>
      <c r="D197" s="273" t="str">
        <f t="shared" si="3"/>
        <v/>
      </c>
    </row>
    <row r="198" ht="37.9" customHeight="1" spans="1:4">
      <c r="A198" s="271" t="s">
        <v>1490</v>
      </c>
      <c r="B198" s="272">
        <v>945</v>
      </c>
      <c r="C198" s="272">
        <v>589</v>
      </c>
      <c r="D198" s="273">
        <f t="shared" si="3"/>
        <v>-0.377</v>
      </c>
    </row>
    <row r="199" s="260" customFormat="1" ht="37.9" customHeight="1" spans="1:4">
      <c r="A199" s="271" t="s">
        <v>1491</v>
      </c>
      <c r="B199" s="272">
        <v>0</v>
      </c>
      <c r="C199" s="272">
        <v>0</v>
      </c>
      <c r="D199" s="273" t="str">
        <f t="shared" si="3"/>
        <v/>
      </c>
    </row>
    <row r="200" s="260" customFormat="1" ht="37.9" customHeight="1" spans="1:4">
      <c r="A200" s="271" t="s">
        <v>1492</v>
      </c>
      <c r="B200" s="272">
        <v>0</v>
      </c>
      <c r="C200" s="272">
        <v>0</v>
      </c>
      <c r="D200" s="273" t="str">
        <f t="shared" si="3"/>
        <v/>
      </c>
    </row>
    <row r="201" s="260" customFormat="1" ht="37.9" customHeight="1" spans="1:4">
      <c r="A201" s="271" t="s">
        <v>1493</v>
      </c>
      <c r="B201" s="272">
        <v>0</v>
      </c>
      <c r="C201" s="272">
        <v>0</v>
      </c>
      <c r="D201" s="273" t="str">
        <f t="shared" si="3"/>
        <v/>
      </c>
    </row>
    <row r="202" ht="37.9" customHeight="1" spans="1:4">
      <c r="A202" s="271" t="s">
        <v>1494</v>
      </c>
      <c r="B202" s="272">
        <v>1943</v>
      </c>
      <c r="C202" s="272">
        <v>720</v>
      </c>
      <c r="D202" s="273">
        <f t="shared" si="3"/>
        <v>-0.629</v>
      </c>
    </row>
    <row r="203" s="260" customFormat="1" ht="37.9" customHeight="1" spans="1:4">
      <c r="A203" s="271" t="s">
        <v>1495</v>
      </c>
      <c r="B203" s="272">
        <v>2173</v>
      </c>
      <c r="C203" s="272">
        <v>630</v>
      </c>
      <c r="D203" s="273">
        <f t="shared" si="3"/>
        <v>-0.71</v>
      </c>
    </row>
    <row r="204" s="260" customFormat="1" ht="37.9" customHeight="1" spans="1:4">
      <c r="A204" s="268" t="s">
        <v>1496</v>
      </c>
      <c r="B204" s="269">
        <f>SUM(B205:B220)</f>
        <v>41177</v>
      </c>
      <c r="C204" s="269">
        <f>SUM(C205:C220)</f>
        <v>82359</v>
      </c>
      <c r="D204" s="270">
        <f t="shared" si="3"/>
        <v>1</v>
      </c>
    </row>
    <row r="205" s="260" customFormat="1" ht="37.9" customHeight="1" spans="1:4">
      <c r="A205" s="271" t="s">
        <v>1497</v>
      </c>
      <c r="B205" s="272">
        <v>0</v>
      </c>
      <c r="C205" s="272">
        <v>0</v>
      </c>
      <c r="D205" s="273" t="str">
        <f t="shared" si="3"/>
        <v/>
      </c>
    </row>
    <row r="206" s="260" customFormat="1" ht="37.9" customHeight="1" spans="1:4">
      <c r="A206" s="271" t="s">
        <v>1498</v>
      </c>
      <c r="B206" s="272">
        <v>0</v>
      </c>
      <c r="C206" s="272">
        <v>0</v>
      </c>
      <c r="D206" s="273" t="str">
        <f t="shared" si="3"/>
        <v/>
      </c>
    </row>
    <row r="207" s="260" customFormat="1" ht="37.9" customHeight="1" spans="1:4">
      <c r="A207" s="271" t="s">
        <v>1499</v>
      </c>
      <c r="B207" s="272">
        <v>0</v>
      </c>
      <c r="C207" s="272">
        <v>0</v>
      </c>
      <c r="D207" s="273" t="str">
        <f t="shared" si="3"/>
        <v/>
      </c>
    </row>
    <row r="208" s="260" customFormat="1" ht="37.9" customHeight="1" spans="1:4">
      <c r="A208" s="271" t="s">
        <v>1500</v>
      </c>
      <c r="B208" s="272">
        <v>20872</v>
      </c>
      <c r="C208" s="272">
        <v>27123</v>
      </c>
      <c r="D208" s="273">
        <f t="shared" si="3"/>
        <v>0.299</v>
      </c>
    </row>
    <row r="209" s="260" customFormat="1" ht="37.9" customHeight="1" spans="1:4">
      <c r="A209" s="271" t="s">
        <v>1501</v>
      </c>
      <c r="B209" s="272">
        <v>0</v>
      </c>
      <c r="C209" s="272">
        <v>0</v>
      </c>
      <c r="D209" s="273" t="str">
        <f t="shared" si="3"/>
        <v/>
      </c>
    </row>
    <row r="210" ht="37.9" customHeight="1" spans="1:4">
      <c r="A210" s="271" t="s">
        <v>1502</v>
      </c>
      <c r="B210" s="272">
        <v>0</v>
      </c>
      <c r="C210" s="272">
        <v>0</v>
      </c>
      <c r="D210" s="273" t="str">
        <f t="shared" si="3"/>
        <v/>
      </c>
    </row>
    <row r="211" ht="37.9" customHeight="1" spans="1:4">
      <c r="A211" s="271" t="s">
        <v>1503</v>
      </c>
      <c r="B211" s="272">
        <v>0</v>
      </c>
      <c r="C211" s="272">
        <v>0</v>
      </c>
      <c r="D211" s="273" t="str">
        <f t="shared" si="3"/>
        <v/>
      </c>
    </row>
    <row r="212" ht="37.9" customHeight="1" spans="1:4">
      <c r="A212" s="271" t="s">
        <v>1504</v>
      </c>
      <c r="B212" s="272">
        <v>0</v>
      </c>
      <c r="C212" s="272">
        <v>0</v>
      </c>
      <c r="D212" s="273" t="str">
        <f t="shared" si="3"/>
        <v/>
      </c>
    </row>
    <row r="213" ht="37.9" customHeight="1" spans="1:4">
      <c r="A213" s="271" t="s">
        <v>1505</v>
      </c>
      <c r="B213" s="272">
        <v>0</v>
      </c>
      <c r="C213" s="272">
        <v>0</v>
      </c>
      <c r="D213" s="273" t="str">
        <f t="shared" si="3"/>
        <v/>
      </c>
    </row>
    <row r="214" ht="37.9" customHeight="1" spans="1:4">
      <c r="A214" s="271" t="s">
        <v>1506</v>
      </c>
      <c r="B214" s="272">
        <v>0</v>
      </c>
      <c r="C214" s="272"/>
      <c r="D214" s="273" t="str">
        <f t="shared" si="3"/>
        <v/>
      </c>
    </row>
    <row r="215" ht="37.9" customHeight="1" spans="1:4">
      <c r="A215" s="271" t="s">
        <v>1507</v>
      </c>
      <c r="B215" s="272">
        <v>0</v>
      </c>
      <c r="C215" s="272">
        <v>0</v>
      </c>
      <c r="D215" s="273" t="str">
        <f t="shared" si="3"/>
        <v/>
      </c>
    </row>
    <row r="216" ht="37.9" customHeight="1" spans="1:4">
      <c r="A216" s="271" t="s">
        <v>1508</v>
      </c>
      <c r="B216" s="272">
        <v>4250</v>
      </c>
      <c r="C216" s="272">
        <v>3312</v>
      </c>
      <c r="D216" s="273">
        <f t="shared" si="3"/>
        <v>-0.221</v>
      </c>
    </row>
    <row r="217" s="260" customFormat="1" ht="37.9" customHeight="1" spans="1:4">
      <c r="A217" s="271" t="s">
        <v>1509</v>
      </c>
      <c r="B217" s="272">
        <v>8918</v>
      </c>
      <c r="C217" s="272">
        <v>21595</v>
      </c>
      <c r="D217" s="273">
        <f t="shared" si="3"/>
        <v>1.422</v>
      </c>
    </row>
    <row r="218" s="260" customFormat="1" ht="37.9" customHeight="1" spans="1:4">
      <c r="A218" s="271" t="s">
        <v>1510</v>
      </c>
      <c r="B218" s="272">
        <v>1661</v>
      </c>
      <c r="C218" s="272">
        <v>0</v>
      </c>
      <c r="D218" s="273">
        <f t="shared" si="3"/>
        <v>-1</v>
      </c>
    </row>
    <row r="219" s="260" customFormat="1" ht="37.9" customHeight="1" spans="1:4">
      <c r="A219" s="271" t="s">
        <v>1511</v>
      </c>
      <c r="B219" s="272">
        <v>5476</v>
      </c>
      <c r="C219" s="272">
        <v>30159</v>
      </c>
      <c r="D219" s="273">
        <f t="shared" si="3"/>
        <v>4.507</v>
      </c>
    </row>
    <row r="220" ht="37.9" customHeight="1" spans="1:4">
      <c r="A220" s="271" t="s">
        <v>1512</v>
      </c>
      <c r="B220" s="272">
        <v>0</v>
      </c>
      <c r="C220" s="272">
        <v>170</v>
      </c>
      <c r="D220" s="273" t="str">
        <f t="shared" si="3"/>
        <v/>
      </c>
    </row>
    <row r="221" s="260" customFormat="1" ht="37.9" customHeight="1" spans="1:4">
      <c r="A221" s="268" t="s">
        <v>1513</v>
      </c>
      <c r="B221" s="269">
        <f>B222</f>
        <v>1422</v>
      </c>
      <c r="C221" s="269">
        <f>C222</f>
        <v>0</v>
      </c>
      <c r="D221" s="270">
        <f t="shared" si="3"/>
        <v>-1</v>
      </c>
    </row>
    <row r="222" s="260" customFormat="1" ht="37.9" customHeight="1" spans="1:4">
      <c r="A222" s="271" t="s">
        <v>1514</v>
      </c>
      <c r="B222" s="272">
        <f>SUM(B223:B238)</f>
        <v>1422</v>
      </c>
      <c r="C222" s="272">
        <f>SUM(C223:C238)</f>
        <v>0</v>
      </c>
      <c r="D222" s="273">
        <f t="shared" si="3"/>
        <v>-1</v>
      </c>
    </row>
    <row r="223" ht="37.9" customHeight="1" spans="1:4">
      <c r="A223" s="271" t="s">
        <v>1515</v>
      </c>
      <c r="B223" s="272">
        <v>0</v>
      </c>
      <c r="C223" s="272">
        <v>0</v>
      </c>
      <c r="D223" s="273" t="str">
        <f t="shared" si="3"/>
        <v/>
      </c>
    </row>
    <row r="224" s="260" customFormat="1" ht="37.9" customHeight="1" spans="1:4">
      <c r="A224" s="271" t="s">
        <v>1516</v>
      </c>
      <c r="B224" s="272">
        <v>0</v>
      </c>
      <c r="C224" s="272">
        <v>0</v>
      </c>
      <c r="D224" s="273" t="str">
        <f t="shared" si="3"/>
        <v/>
      </c>
    </row>
    <row r="225" ht="37.9" customHeight="1" spans="1:4">
      <c r="A225" s="271" t="s">
        <v>1517</v>
      </c>
      <c r="B225" s="272">
        <v>0</v>
      </c>
      <c r="C225" s="272">
        <v>0</v>
      </c>
      <c r="D225" s="273" t="str">
        <f t="shared" si="3"/>
        <v/>
      </c>
    </row>
    <row r="226" s="260" customFormat="1" ht="37.9" customHeight="1" spans="1:4">
      <c r="A226" s="271" t="s">
        <v>1518</v>
      </c>
      <c r="B226" s="272">
        <v>39</v>
      </c>
      <c r="C226" s="272">
        <v>0</v>
      </c>
      <c r="D226" s="273">
        <f t="shared" si="3"/>
        <v>-1</v>
      </c>
    </row>
    <row r="227" s="260" customFormat="1" ht="37.9" customHeight="1" spans="1:4">
      <c r="A227" s="271" t="s">
        <v>1519</v>
      </c>
      <c r="B227" s="272">
        <v>0</v>
      </c>
      <c r="C227" s="272">
        <v>0</v>
      </c>
      <c r="D227" s="273" t="str">
        <f t="shared" si="3"/>
        <v/>
      </c>
    </row>
    <row r="228" ht="37.9" customHeight="1" spans="1:4">
      <c r="A228" s="271" t="s">
        <v>1520</v>
      </c>
      <c r="B228" s="272">
        <v>0</v>
      </c>
      <c r="C228" s="272">
        <v>0</v>
      </c>
      <c r="D228" s="273" t="str">
        <f t="shared" si="3"/>
        <v/>
      </c>
    </row>
    <row r="229" ht="37.9" customHeight="1" spans="1:4">
      <c r="A229" s="271" t="s">
        <v>1521</v>
      </c>
      <c r="B229" s="272">
        <v>0</v>
      </c>
      <c r="C229" s="272">
        <v>0</v>
      </c>
      <c r="D229" s="273" t="str">
        <f t="shared" si="3"/>
        <v/>
      </c>
    </row>
    <row r="230" ht="37.9" customHeight="1" spans="1:4">
      <c r="A230" s="271" t="s">
        <v>1522</v>
      </c>
      <c r="B230" s="272">
        <v>0</v>
      </c>
      <c r="C230" s="272">
        <v>0</v>
      </c>
      <c r="D230" s="273" t="str">
        <f t="shared" si="3"/>
        <v/>
      </c>
    </row>
    <row r="231" ht="37.9" customHeight="1" spans="1:4">
      <c r="A231" s="271" t="s">
        <v>1523</v>
      </c>
      <c r="B231" s="272">
        <v>0</v>
      </c>
      <c r="C231" s="272">
        <v>0</v>
      </c>
      <c r="D231" s="273" t="str">
        <f t="shared" si="3"/>
        <v/>
      </c>
    </row>
    <row r="232" ht="37.9" customHeight="1" spans="1:4">
      <c r="A232" s="271" t="s">
        <v>1524</v>
      </c>
      <c r="B232" s="272">
        <v>0</v>
      </c>
      <c r="C232" s="272">
        <v>0</v>
      </c>
      <c r="D232" s="273" t="str">
        <f t="shared" si="3"/>
        <v/>
      </c>
    </row>
    <row r="233" ht="37.9" customHeight="1" spans="1:4">
      <c r="A233" s="271" t="s">
        <v>1525</v>
      </c>
      <c r="B233" s="272">
        <v>0</v>
      </c>
      <c r="C233" s="272">
        <v>0</v>
      </c>
      <c r="D233" s="273" t="str">
        <f t="shared" si="3"/>
        <v/>
      </c>
    </row>
    <row r="234" ht="37.9" customHeight="1" spans="1:4">
      <c r="A234" s="271" t="s">
        <v>1526</v>
      </c>
      <c r="B234" s="272">
        <v>0</v>
      </c>
      <c r="C234" s="272">
        <v>0</v>
      </c>
      <c r="D234" s="273" t="str">
        <f t="shared" si="3"/>
        <v/>
      </c>
    </row>
    <row r="235" ht="37.9" customHeight="1" spans="1:4">
      <c r="A235" s="271" t="s">
        <v>1527</v>
      </c>
      <c r="B235" s="272">
        <v>514</v>
      </c>
      <c r="C235" s="272">
        <v>0</v>
      </c>
      <c r="D235" s="273">
        <f t="shared" si="3"/>
        <v>-1</v>
      </c>
    </row>
    <row r="236" s="260" customFormat="1" ht="37.9" customHeight="1" spans="1:4">
      <c r="A236" s="271" t="s">
        <v>1528</v>
      </c>
      <c r="B236" s="272">
        <v>50</v>
      </c>
      <c r="C236" s="272">
        <v>0</v>
      </c>
      <c r="D236" s="273">
        <f t="shared" si="3"/>
        <v>-1</v>
      </c>
    </row>
    <row r="237" ht="37.9" customHeight="1" spans="1:4">
      <c r="A237" s="271" t="s">
        <v>1529</v>
      </c>
      <c r="B237" s="272">
        <v>819</v>
      </c>
      <c r="C237" s="272">
        <v>0</v>
      </c>
      <c r="D237" s="273">
        <f t="shared" si="3"/>
        <v>-1</v>
      </c>
    </row>
    <row r="238" ht="37.9" customHeight="1" spans="1:4">
      <c r="A238" s="271" t="s">
        <v>1530</v>
      </c>
      <c r="B238" s="272">
        <v>0</v>
      </c>
      <c r="C238" s="272">
        <v>0</v>
      </c>
      <c r="D238" s="273" t="str">
        <f t="shared" si="3"/>
        <v/>
      </c>
    </row>
    <row r="239" ht="37.9" customHeight="1" spans="1:4">
      <c r="A239" s="268" t="s">
        <v>1531</v>
      </c>
      <c r="B239" s="269">
        <f>SUM(B240,B253)</f>
        <v>89440</v>
      </c>
      <c r="C239" s="269">
        <f>SUM(C240,C253)</f>
        <v>83651</v>
      </c>
      <c r="D239" s="270">
        <f t="shared" si="3"/>
        <v>-0.065</v>
      </c>
    </row>
    <row r="240" ht="37.9" customHeight="1" spans="1:4">
      <c r="A240" s="271" t="s">
        <v>1532</v>
      </c>
      <c r="B240" s="272">
        <f>SUM(B241:B252)</f>
        <v>81327</v>
      </c>
      <c r="C240" s="272">
        <f>SUM(C241:C252)</f>
        <v>83428</v>
      </c>
      <c r="D240" s="273">
        <f t="shared" si="3"/>
        <v>0.026</v>
      </c>
    </row>
    <row r="241" ht="37.9" customHeight="1" spans="1:4">
      <c r="A241" s="271" t="s">
        <v>1533</v>
      </c>
      <c r="B241" s="272">
        <v>871</v>
      </c>
      <c r="C241" s="272">
        <v>49129</v>
      </c>
      <c r="D241" s="273">
        <f t="shared" si="3"/>
        <v>55.405</v>
      </c>
    </row>
    <row r="242" ht="37.9" customHeight="1" spans="1:4">
      <c r="A242" s="271" t="s">
        <v>1534</v>
      </c>
      <c r="B242" s="272">
        <v>0</v>
      </c>
      <c r="C242" s="272">
        <v>0</v>
      </c>
      <c r="D242" s="273" t="str">
        <f t="shared" si="3"/>
        <v/>
      </c>
    </row>
    <row r="243" ht="37.9" customHeight="1" spans="1:4">
      <c r="A243" s="271" t="s">
        <v>1535</v>
      </c>
      <c r="B243" s="272">
        <v>6886</v>
      </c>
      <c r="C243" s="272">
        <v>10114</v>
      </c>
      <c r="D243" s="273">
        <f t="shared" si="3"/>
        <v>0.469</v>
      </c>
    </row>
    <row r="244" ht="37.9" customHeight="1" spans="1:4">
      <c r="A244" s="271" t="s">
        <v>1536</v>
      </c>
      <c r="B244" s="272">
        <v>0</v>
      </c>
      <c r="C244" s="272">
        <v>0</v>
      </c>
      <c r="D244" s="273" t="str">
        <f t="shared" si="3"/>
        <v/>
      </c>
    </row>
    <row r="245" ht="37.9" customHeight="1" spans="1:4">
      <c r="A245" s="271" t="s">
        <v>1537</v>
      </c>
      <c r="B245" s="272">
        <v>570</v>
      </c>
      <c r="C245" s="272">
        <v>0</v>
      </c>
      <c r="D245" s="273">
        <f t="shared" si="3"/>
        <v>-1</v>
      </c>
    </row>
    <row r="246" ht="37.9" customHeight="1" spans="1:4">
      <c r="A246" s="271" t="s">
        <v>1538</v>
      </c>
      <c r="B246" s="272">
        <v>20500</v>
      </c>
      <c r="C246" s="272">
        <v>5500</v>
      </c>
      <c r="D246" s="273">
        <f t="shared" si="3"/>
        <v>-0.732</v>
      </c>
    </row>
    <row r="247" ht="37.9" customHeight="1" spans="1:4">
      <c r="A247" s="271" t="s">
        <v>1539</v>
      </c>
      <c r="B247" s="272">
        <v>2000</v>
      </c>
      <c r="C247" s="272">
        <v>3000</v>
      </c>
      <c r="D247" s="273">
        <f t="shared" si="3"/>
        <v>0.5</v>
      </c>
    </row>
    <row r="248" ht="37.9" customHeight="1" spans="1:4">
      <c r="A248" s="271" t="s">
        <v>1540</v>
      </c>
      <c r="B248" s="272">
        <v>18500</v>
      </c>
      <c r="C248" s="272">
        <v>1200</v>
      </c>
      <c r="D248" s="273">
        <f t="shared" si="3"/>
        <v>-0.935</v>
      </c>
    </row>
    <row r="249" ht="37.9" customHeight="1" spans="1:4">
      <c r="A249" s="271" t="s">
        <v>1541</v>
      </c>
      <c r="B249" s="272">
        <v>6817</v>
      </c>
      <c r="C249" s="272">
        <v>1061</v>
      </c>
      <c r="D249" s="273">
        <f t="shared" si="3"/>
        <v>-0.844</v>
      </c>
    </row>
    <row r="250" ht="37.9" customHeight="1" spans="1:4">
      <c r="A250" s="271" t="s">
        <v>1542</v>
      </c>
      <c r="B250" s="272">
        <v>14846</v>
      </c>
      <c r="C250" s="272">
        <v>8761</v>
      </c>
      <c r="D250" s="273">
        <f t="shared" si="3"/>
        <v>-0.41</v>
      </c>
    </row>
    <row r="251" ht="37.9" customHeight="1" spans="1:4">
      <c r="A251" s="271" t="s">
        <v>1543</v>
      </c>
      <c r="B251" s="272">
        <v>2337</v>
      </c>
      <c r="C251" s="272">
        <v>4663</v>
      </c>
      <c r="D251" s="273">
        <f t="shared" si="3"/>
        <v>0.995</v>
      </c>
    </row>
    <row r="252" ht="37.9" customHeight="1" spans="1:4">
      <c r="A252" s="271" t="s">
        <v>1544</v>
      </c>
      <c r="B252" s="272">
        <v>8000</v>
      </c>
      <c r="C252" s="272">
        <v>0</v>
      </c>
      <c r="D252" s="273">
        <f t="shared" si="3"/>
        <v>-1</v>
      </c>
    </row>
    <row r="253" ht="37.9" customHeight="1" spans="1:4">
      <c r="A253" s="271" t="s">
        <v>1545</v>
      </c>
      <c r="B253" s="272">
        <f>SUM(B254:B259)</f>
        <v>8113</v>
      </c>
      <c r="C253" s="272">
        <f>SUM(C254:C259)</f>
        <v>223</v>
      </c>
      <c r="D253" s="273">
        <f t="shared" si="3"/>
        <v>-0.973</v>
      </c>
    </row>
    <row r="254" ht="37.9" customHeight="1" spans="1:4">
      <c r="A254" s="271" t="s">
        <v>1546</v>
      </c>
      <c r="B254" s="272">
        <v>0</v>
      </c>
      <c r="C254" s="272">
        <v>0</v>
      </c>
      <c r="D254" s="273" t="str">
        <f t="shared" si="3"/>
        <v/>
      </c>
    </row>
    <row r="255" ht="37.9" customHeight="1" spans="1:4">
      <c r="A255" s="271" t="s">
        <v>1547</v>
      </c>
      <c r="B255" s="272">
        <v>0</v>
      </c>
      <c r="C255" s="272">
        <v>0</v>
      </c>
      <c r="D255" s="273" t="str">
        <f t="shared" si="3"/>
        <v/>
      </c>
    </row>
    <row r="256" ht="37.9" customHeight="1" spans="1:4">
      <c r="A256" s="271" t="s">
        <v>1548</v>
      </c>
      <c r="B256" s="272">
        <v>0</v>
      </c>
      <c r="C256" s="272">
        <v>0</v>
      </c>
      <c r="D256" s="273" t="str">
        <f t="shared" si="3"/>
        <v/>
      </c>
    </row>
    <row r="257" ht="37.9" customHeight="1" spans="1:4">
      <c r="A257" s="271" t="s">
        <v>1549</v>
      </c>
      <c r="B257" s="272">
        <v>0</v>
      </c>
      <c r="C257" s="272">
        <v>0</v>
      </c>
      <c r="D257" s="273" t="str">
        <f t="shared" si="3"/>
        <v/>
      </c>
    </row>
    <row r="258" ht="37.9" customHeight="1" spans="1:4">
      <c r="A258" s="271" t="s">
        <v>1550</v>
      </c>
      <c r="B258" s="272">
        <v>4437</v>
      </c>
      <c r="C258" s="272">
        <v>0</v>
      </c>
      <c r="D258" s="273">
        <f t="shared" si="3"/>
        <v>-1</v>
      </c>
    </row>
    <row r="259" ht="37.9" customHeight="1" spans="1:4">
      <c r="A259" s="271" t="s">
        <v>1551</v>
      </c>
      <c r="B259" s="272">
        <v>3676</v>
      </c>
      <c r="C259" s="272">
        <v>223</v>
      </c>
      <c r="D259" s="273">
        <f t="shared" si="3"/>
        <v>-0.939</v>
      </c>
    </row>
    <row r="260" ht="37.9" customHeight="1" spans="1:4">
      <c r="A260" s="271"/>
      <c r="B260" s="274">
        <v>0</v>
      </c>
      <c r="C260" s="274">
        <v>0</v>
      </c>
      <c r="D260" s="273" t="str">
        <f>IF(B260&lt;&gt;0,C260/B260-1,"")</f>
        <v/>
      </c>
    </row>
    <row r="261" ht="37.9" customHeight="1" spans="1:4">
      <c r="A261" s="275" t="s">
        <v>1552</v>
      </c>
      <c r="B261" s="269">
        <f>SUM(B4,B20,B32,B43,B98,B122,B174,B178,B204,B221,B239)</f>
        <v>1877634</v>
      </c>
      <c r="C261" s="269">
        <f>SUM(C4,C20,C32,C43,C98,C122,C174,C178,C204,C221,C239)</f>
        <v>537695</v>
      </c>
      <c r="D261" s="270">
        <f>IF(B261&lt;&gt;0,C261/B261-1,"")</f>
        <v>-0.714</v>
      </c>
    </row>
    <row r="262" ht="37.9" customHeight="1" spans="1:4">
      <c r="A262" s="276" t="s">
        <v>70</v>
      </c>
      <c r="B262" s="303">
        <f>SUM(B263:B265)</f>
        <v>305516</v>
      </c>
      <c r="C262" s="304">
        <f>SUM(C263:C265)</f>
        <v>172241</v>
      </c>
      <c r="D262" s="270"/>
    </row>
    <row r="263" ht="37.9" customHeight="1" spans="1:4">
      <c r="A263" s="279" t="s">
        <v>1553</v>
      </c>
      <c r="B263" s="305"/>
      <c r="C263" s="306"/>
      <c r="D263" s="273"/>
    </row>
    <row r="264" ht="37.9" customHeight="1" spans="1:4">
      <c r="A264" s="279" t="s">
        <v>1084</v>
      </c>
      <c r="B264" s="305">
        <v>141905</v>
      </c>
      <c r="C264" s="306">
        <v>150233</v>
      </c>
      <c r="D264" s="273"/>
    </row>
    <row r="265" ht="37.9" customHeight="1" spans="1:4">
      <c r="A265" s="279" t="s">
        <v>1554</v>
      </c>
      <c r="B265" s="305">
        <v>163611</v>
      </c>
      <c r="C265" s="306">
        <v>22008</v>
      </c>
      <c r="D265" s="273"/>
    </row>
    <row r="266" ht="37.9" customHeight="1" spans="1:4">
      <c r="A266" s="282" t="s">
        <v>1555</v>
      </c>
      <c r="B266" s="303">
        <v>39200</v>
      </c>
      <c r="C266" s="304">
        <v>80000</v>
      </c>
      <c r="D266" s="273"/>
    </row>
    <row r="267" ht="37.9" customHeight="1" spans="1:4">
      <c r="A267" s="283" t="s">
        <v>77</v>
      </c>
      <c r="B267" s="303">
        <f>SUM(B261:B262,B266)</f>
        <v>2222350</v>
      </c>
      <c r="C267" s="304">
        <f>SUM(C261:C262,C266)</f>
        <v>789936</v>
      </c>
      <c r="D267" s="270"/>
    </row>
    <row r="268" spans="2:2">
      <c r="B268" s="307"/>
    </row>
    <row r="270" spans="2:2">
      <c r="B270" s="307"/>
    </row>
    <row r="272" spans="2:2">
      <c r="B272" s="307"/>
    </row>
    <row r="273" spans="2:2">
      <c r="B273" s="307"/>
    </row>
    <row r="275" spans="2:2">
      <c r="B275" s="307"/>
    </row>
    <row r="276" spans="2:2">
      <c r="B276" s="307"/>
    </row>
    <row r="277" spans="2:2">
      <c r="B277" s="307"/>
    </row>
    <row r="278" spans="2:2">
      <c r="B278" s="307"/>
    </row>
    <row r="280" spans="2:2">
      <c r="B280" s="307"/>
    </row>
  </sheetData>
  <mergeCells count="1">
    <mergeCell ref="A1:D1"/>
  </mergeCells>
  <conditionalFormatting sqref="A266">
    <cfRule type="expression" dxfId="1" priority="3" stopIfTrue="1">
      <formula>"len($A:$A)=3"</formula>
    </cfRule>
  </conditionalFormatting>
  <conditionalFormatting sqref="B266">
    <cfRule type="expression" dxfId="1" priority="2" stopIfTrue="1">
      <formula>"len($A:$A)=3"</formula>
    </cfRule>
  </conditionalFormatting>
  <conditionalFormatting sqref="C266">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ignoredErrors>
    <ignoredError sqref="B262:C262" formulaRange="1" unlockedFormula="1"/>
    <ignoredError sqref="B263:D267 D262 B5:D261 B4:D4" unlockedFormula="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zoomScale="115" zoomScaleNormal="115" workbookViewId="0">
      <pane ySplit="3" topLeftCell="A4" activePane="bottomLeft" state="frozen"/>
      <selection/>
      <selection pane="bottomLeft" activeCell="E37" sqref="E37"/>
    </sheetView>
  </sheetViews>
  <sheetFormatPr defaultColWidth="9" defaultRowHeight="14.25" outlineLevelCol="3"/>
  <cols>
    <col min="1" max="1" width="50.75" style="159" customWidth="1"/>
    <col min="2" max="3" width="20.625" style="159" customWidth="1"/>
    <col min="4" max="4" width="20.625" style="287" customWidth="1"/>
    <col min="5" max="16384" width="9" style="159"/>
  </cols>
  <sheetData>
    <row r="1" ht="45" customHeight="1" spans="1:4">
      <c r="A1" s="288" t="s">
        <v>1556</v>
      </c>
      <c r="B1" s="288"/>
      <c r="C1" s="288"/>
      <c r="D1" s="288"/>
    </row>
    <row r="2" s="285" customFormat="1" ht="20.1" customHeight="1" spans="1:4">
      <c r="A2" s="289"/>
      <c r="B2" s="290"/>
      <c r="C2" s="289"/>
      <c r="D2" s="291" t="s">
        <v>1</v>
      </c>
    </row>
    <row r="3" s="286" customFormat="1" ht="45" customHeight="1" spans="1:4">
      <c r="A3" s="292" t="s">
        <v>2</v>
      </c>
      <c r="B3" s="252" t="s">
        <v>41</v>
      </c>
      <c r="C3" s="252" t="s">
        <v>42</v>
      </c>
      <c r="D3" s="252" t="s">
        <v>3</v>
      </c>
    </row>
    <row r="4" s="286" customFormat="1" ht="36" customHeight="1" spans="1:4">
      <c r="A4" s="268" t="s">
        <v>1296</v>
      </c>
      <c r="B4" s="269">
        <v>0</v>
      </c>
      <c r="C4" s="269">
        <v>0</v>
      </c>
      <c r="D4" s="270" t="str">
        <f t="shared" ref="D4:D11" si="0">IF(B4&lt;&gt;0,C4/B4-1,"")</f>
        <v/>
      </c>
    </row>
    <row r="5" ht="36" customHeight="1" spans="1:4">
      <c r="A5" s="268" t="s">
        <v>1297</v>
      </c>
      <c r="B5" s="269">
        <v>0</v>
      </c>
      <c r="C5" s="269">
        <v>0</v>
      </c>
      <c r="D5" s="270" t="str">
        <f t="shared" si="0"/>
        <v/>
      </c>
    </row>
    <row r="6" ht="36" customHeight="1" spans="1:4">
      <c r="A6" s="268" t="s">
        <v>1298</v>
      </c>
      <c r="B6" s="269">
        <v>0</v>
      </c>
      <c r="C6" s="269">
        <v>0</v>
      </c>
      <c r="D6" s="270" t="str">
        <f t="shared" si="0"/>
        <v/>
      </c>
    </row>
    <row r="7" ht="36" customHeight="1" spans="1:4">
      <c r="A7" s="268" t="s">
        <v>1299</v>
      </c>
      <c r="B7" s="269">
        <v>0</v>
      </c>
      <c r="C7" s="269">
        <v>0</v>
      </c>
      <c r="D7" s="270" t="str">
        <f t="shared" si="0"/>
        <v/>
      </c>
    </row>
    <row r="8" ht="36" customHeight="1" spans="1:4">
      <c r="A8" s="268" t="s">
        <v>1300</v>
      </c>
      <c r="B8" s="269">
        <v>0</v>
      </c>
      <c r="C8" s="269">
        <v>0</v>
      </c>
      <c r="D8" s="270" t="str">
        <f t="shared" si="0"/>
        <v/>
      </c>
    </row>
    <row r="9" ht="36" customHeight="1" spans="1:4">
      <c r="A9" s="268" t="s">
        <v>1301</v>
      </c>
      <c r="B9" s="269">
        <v>0</v>
      </c>
      <c r="C9" s="269">
        <v>0</v>
      </c>
      <c r="D9" s="270" t="str">
        <f t="shared" si="0"/>
        <v/>
      </c>
    </row>
    <row r="10" ht="36" customHeight="1" spans="1:4">
      <c r="A10" s="268" t="s">
        <v>1302</v>
      </c>
      <c r="B10" s="269">
        <f>SUM(B11:B15)</f>
        <v>82013</v>
      </c>
      <c r="C10" s="269">
        <f>SUM(C11:C15)</f>
        <v>269423</v>
      </c>
      <c r="D10" s="270">
        <f t="shared" si="0"/>
        <v>2.285</v>
      </c>
    </row>
    <row r="11" ht="36" customHeight="1" spans="1:4">
      <c r="A11" s="271" t="s">
        <v>1303</v>
      </c>
      <c r="B11" s="272">
        <v>24808</v>
      </c>
      <c r="C11" s="272">
        <v>227423</v>
      </c>
      <c r="D11" s="273">
        <f t="shared" si="0"/>
        <v>8.167</v>
      </c>
    </row>
    <row r="12" ht="36" customHeight="1" spans="1:4">
      <c r="A12" s="271" t="s">
        <v>1304</v>
      </c>
      <c r="B12" s="272">
        <v>10219</v>
      </c>
      <c r="C12" s="272">
        <v>10000</v>
      </c>
      <c r="D12" s="273">
        <f>IF(B12&lt;&gt;0,-(C12/B12-1),"")</f>
        <v>0.021</v>
      </c>
    </row>
    <row r="13" ht="36" customHeight="1" spans="1:4">
      <c r="A13" s="271" t="s">
        <v>1305</v>
      </c>
      <c r="B13" s="272">
        <v>44530</v>
      </c>
      <c r="C13" s="272">
        <v>32000</v>
      </c>
      <c r="D13" s="273">
        <f t="shared" ref="D13:D34" si="1">IF(B13&lt;&gt;0,C13/B13-1,"")</f>
        <v>-0.281</v>
      </c>
    </row>
    <row r="14" ht="36" customHeight="1" spans="1:4">
      <c r="A14" s="271" t="s">
        <v>1306</v>
      </c>
      <c r="B14" s="272">
        <v>0</v>
      </c>
      <c r="C14" s="272">
        <v>0</v>
      </c>
      <c r="D14" s="273" t="str">
        <f t="shared" si="1"/>
        <v/>
      </c>
    </row>
    <row r="15" ht="36" customHeight="1" spans="1:4">
      <c r="A15" s="271" t="s">
        <v>1307</v>
      </c>
      <c r="B15" s="272">
        <v>2456</v>
      </c>
      <c r="C15" s="272">
        <v>0</v>
      </c>
      <c r="D15" s="273">
        <f t="shared" si="1"/>
        <v>-1</v>
      </c>
    </row>
    <row r="16" ht="36" customHeight="1" spans="1:4">
      <c r="A16" s="293" t="s">
        <v>1308</v>
      </c>
      <c r="B16" s="269">
        <v>0</v>
      </c>
      <c r="C16" s="269">
        <v>0</v>
      </c>
      <c r="D16" s="273" t="str">
        <f t="shared" si="1"/>
        <v/>
      </c>
    </row>
    <row r="17" ht="36" customHeight="1" spans="1:4">
      <c r="A17" s="293" t="s">
        <v>1309</v>
      </c>
      <c r="B17" s="269">
        <f>SUM(B18:B19)</f>
        <v>6963</v>
      </c>
      <c r="C17" s="269">
        <f>SUM(C18:C19)</f>
        <v>3800</v>
      </c>
      <c r="D17" s="270">
        <f t="shared" si="1"/>
        <v>-0.454</v>
      </c>
    </row>
    <row r="18" ht="36" customHeight="1" spans="1:4">
      <c r="A18" s="168" t="s">
        <v>1310</v>
      </c>
      <c r="B18" s="272">
        <v>2914</v>
      </c>
      <c r="C18" s="272">
        <v>1800</v>
      </c>
      <c r="D18" s="273">
        <f t="shared" si="1"/>
        <v>-0.382</v>
      </c>
    </row>
    <row r="19" ht="36" customHeight="1" spans="1:4">
      <c r="A19" s="168" t="s">
        <v>1311</v>
      </c>
      <c r="B19" s="272">
        <v>4049</v>
      </c>
      <c r="C19" s="272">
        <v>2000</v>
      </c>
      <c r="D19" s="273">
        <f t="shared" si="1"/>
        <v>-0.506</v>
      </c>
    </row>
    <row r="20" ht="36" customHeight="1" spans="1:4">
      <c r="A20" s="293" t="s">
        <v>1312</v>
      </c>
      <c r="B20" s="269">
        <v>0</v>
      </c>
      <c r="C20" s="269">
        <v>0</v>
      </c>
      <c r="D20" s="273" t="str">
        <f t="shared" si="1"/>
        <v/>
      </c>
    </row>
    <row r="21" ht="36" customHeight="1" spans="1:4">
      <c r="A21" s="293" t="s">
        <v>1313</v>
      </c>
      <c r="B21" s="269">
        <v>1195</v>
      </c>
      <c r="C21" s="269">
        <v>1100</v>
      </c>
      <c r="D21" s="270">
        <f t="shared" si="1"/>
        <v>-0.079</v>
      </c>
    </row>
    <row r="22" ht="36" customHeight="1" spans="1:4">
      <c r="A22" s="293" t="s">
        <v>1314</v>
      </c>
      <c r="B22" s="269">
        <v>0</v>
      </c>
      <c r="C22" s="269">
        <v>0</v>
      </c>
      <c r="D22" s="273" t="str">
        <f t="shared" si="1"/>
        <v/>
      </c>
    </row>
    <row r="23" ht="36" customHeight="1" spans="1:4">
      <c r="A23" s="268" t="s">
        <v>1315</v>
      </c>
      <c r="B23" s="269">
        <v>0</v>
      </c>
      <c r="C23" s="269">
        <v>0</v>
      </c>
      <c r="D23" s="273" t="str">
        <f t="shared" si="1"/>
        <v/>
      </c>
    </row>
    <row r="24" ht="36" customHeight="1" spans="1:4">
      <c r="A24" s="268" t="s">
        <v>1316</v>
      </c>
      <c r="B24" s="269">
        <v>2799</v>
      </c>
      <c r="C24" s="269">
        <v>4920</v>
      </c>
      <c r="D24" s="270">
        <f t="shared" si="1"/>
        <v>0.758</v>
      </c>
    </row>
    <row r="25" ht="36" customHeight="1" spans="1:4">
      <c r="A25" s="268" t="s">
        <v>1317</v>
      </c>
      <c r="B25" s="269">
        <f>SUM(B26:B30)</f>
        <v>0</v>
      </c>
      <c r="C25" s="269">
        <f>SUM(C26:C30)</f>
        <v>0</v>
      </c>
      <c r="D25" s="273" t="str">
        <f t="shared" si="1"/>
        <v/>
      </c>
    </row>
    <row r="26" ht="36" customHeight="1" spans="1:4">
      <c r="A26" s="271" t="s">
        <v>1318</v>
      </c>
      <c r="B26" s="272">
        <v>0</v>
      </c>
      <c r="C26" s="272">
        <v>0</v>
      </c>
      <c r="D26" s="273" t="str">
        <f t="shared" si="1"/>
        <v/>
      </c>
    </row>
    <row r="27" ht="36" customHeight="1" spans="1:4">
      <c r="A27" s="271" t="s">
        <v>1319</v>
      </c>
      <c r="B27" s="272">
        <v>0</v>
      </c>
      <c r="C27" s="272">
        <v>0</v>
      </c>
      <c r="D27" s="273" t="str">
        <f t="shared" si="1"/>
        <v/>
      </c>
    </row>
    <row r="28" ht="36" customHeight="1" spans="1:4">
      <c r="A28" s="271" t="s">
        <v>1320</v>
      </c>
      <c r="B28" s="272">
        <v>0</v>
      </c>
      <c r="C28" s="272">
        <v>0</v>
      </c>
      <c r="D28" s="273" t="str">
        <f t="shared" si="1"/>
        <v/>
      </c>
    </row>
    <row r="29" ht="36" customHeight="1" spans="1:4">
      <c r="A29" s="271" t="s">
        <v>1321</v>
      </c>
      <c r="B29" s="272">
        <v>0</v>
      </c>
      <c r="C29" s="272">
        <v>0</v>
      </c>
      <c r="D29" s="273" t="str">
        <f t="shared" si="1"/>
        <v/>
      </c>
    </row>
    <row r="30" ht="36" customHeight="1" spans="1:4">
      <c r="A30" s="271" t="s">
        <v>1322</v>
      </c>
      <c r="B30" s="272">
        <v>0</v>
      </c>
      <c r="C30" s="272">
        <v>0</v>
      </c>
      <c r="D30" s="273" t="str">
        <f t="shared" si="1"/>
        <v/>
      </c>
    </row>
    <row r="31" ht="36" customHeight="1" spans="1:4">
      <c r="A31" s="268" t="s">
        <v>1323</v>
      </c>
      <c r="B31" s="269">
        <v>42</v>
      </c>
      <c r="C31" s="269">
        <v>0</v>
      </c>
      <c r="D31" s="270">
        <f t="shared" si="1"/>
        <v>-1</v>
      </c>
    </row>
    <row r="32" ht="36" customHeight="1" spans="1:4">
      <c r="A32" s="268" t="s">
        <v>1324</v>
      </c>
      <c r="B32" s="269">
        <v>15639</v>
      </c>
      <c r="C32" s="269">
        <v>56530</v>
      </c>
      <c r="D32" s="270">
        <f t="shared" si="1"/>
        <v>2.615</v>
      </c>
    </row>
    <row r="33" ht="36" customHeight="1" spans="1:4">
      <c r="A33" s="271"/>
      <c r="B33" s="272">
        <v>0</v>
      </c>
      <c r="C33" s="272">
        <v>0</v>
      </c>
      <c r="D33" s="273" t="str">
        <f t="shared" si="1"/>
        <v/>
      </c>
    </row>
    <row r="34" ht="36" customHeight="1" spans="1:4">
      <c r="A34" s="275" t="s">
        <v>1325</v>
      </c>
      <c r="B34" s="269">
        <f>SUM(B4,B5,B6,B7,B8,B9,B10,B16,B17,B20,B21,B22,B23,B24,B25,B31,B32)</f>
        <v>108651</v>
      </c>
      <c r="C34" s="269">
        <f>SUM(C4,C5,C6,C7,C8,C9,C10,C16,C17,C20,C21,C22,C23,C24,C25,C31,C32)</f>
        <v>335773</v>
      </c>
      <c r="D34" s="270">
        <f t="shared" si="1"/>
        <v>2.09</v>
      </c>
    </row>
    <row r="35" ht="36" customHeight="1" spans="1:4">
      <c r="A35" s="294" t="s">
        <v>30</v>
      </c>
      <c r="B35" s="245">
        <f>SUM(B36,B39:B41)</f>
        <v>789490</v>
      </c>
      <c r="C35" s="245">
        <f>SUM(C36,C39:C41)</f>
        <v>98147</v>
      </c>
      <c r="D35" s="295"/>
    </row>
    <row r="36" ht="36" customHeight="1" spans="1:4">
      <c r="A36" s="296" t="s">
        <v>1326</v>
      </c>
      <c r="B36" s="297">
        <f>SUM(B37:B38)</f>
        <v>204590</v>
      </c>
      <c r="C36" s="297">
        <f>SUM(C37:C38)</f>
        <v>30218</v>
      </c>
      <c r="D36" s="185"/>
    </row>
    <row r="37" ht="36" customHeight="1" spans="1:4">
      <c r="A37" s="296" t="s">
        <v>1557</v>
      </c>
      <c r="B37" s="297">
        <v>204590</v>
      </c>
      <c r="C37" s="297">
        <v>30218</v>
      </c>
      <c r="D37" s="185"/>
    </row>
    <row r="38" ht="36" customHeight="1" spans="1:4">
      <c r="A38" s="296" t="s">
        <v>1558</v>
      </c>
      <c r="B38" s="297"/>
      <c r="C38" s="297"/>
      <c r="D38" s="185"/>
    </row>
    <row r="39" ht="36" customHeight="1" spans="1:4">
      <c r="A39" s="296" t="s">
        <v>34</v>
      </c>
      <c r="B39" s="297"/>
      <c r="C39" s="297">
        <v>49129</v>
      </c>
      <c r="D39" s="185"/>
    </row>
    <row r="40" ht="36" customHeight="1" spans="1:4">
      <c r="A40" s="296" t="s">
        <v>35</v>
      </c>
      <c r="B40" s="297"/>
      <c r="C40" s="297"/>
      <c r="D40" s="185"/>
    </row>
    <row r="41" ht="36" customHeight="1" spans="1:4">
      <c r="A41" s="296" t="s">
        <v>36</v>
      </c>
      <c r="B41" s="297">
        <v>584900</v>
      </c>
      <c r="C41" s="297">
        <v>18800</v>
      </c>
      <c r="D41" s="185"/>
    </row>
    <row r="42" ht="36" customHeight="1" spans="1:4">
      <c r="A42" s="298" t="s">
        <v>39</v>
      </c>
      <c r="B42" s="245">
        <f>SUM(B34:B34,B35)</f>
        <v>898141</v>
      </c>
      <c r="C42" s="245">
        <f>SUM(C34:C34,C35)</f>
        <v>433920</v>
      </c>
      <c r="D42" s="295"/>
    </row>
  </sheetData>
  <mergeCells count="1">
    <mergeCell ref="A1:D1"/>
  </mergeCells>
  <conditionalFormatting sqref="B41">
    <cfRule type="expression" dxfId="1" priority="1" stopIfTrue="1">
      <formula>"len($A:$A)=3"</formula>
    </cfRule>
  </conditionalFormatting>
  <conditionalFormatting sqref="A35:A38">
    <cfRule type="expression" dxfId="1" priority="2" stopIfTrue="1">
      <formula>"len($A:$A)=3"</formula>
    </cfRule>
  </conditionalFormatting>
  <conditionalFormatting sqref="B35:B38 C35:C36">
    <cfRule type="expression" dxfId="1" priority="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ignoredErrors>
    <ignoredError sqref="B25:C25 C36" formulaRange="1"/>
    <ignoredError sqref="D4:D39 B34:C34" unlockedFormula="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72"/>
  <sheetViews>
    <sheetView showGridLines="0" showZeros="0" tabSelected="1" zoomScale="115" zoomScaleNormal="115" workbookViewId="0">
      <pane ySplit="3" topLeftCell="A198" activePane="bottomLeft" state="frozen"/>
      <selection/>
      <selection pane="bottomLeft" activeCell="A202" sqref="A202"/>
    </sheetView>
  </sheetViews>
  <sheetFormatPr defaultColWidth="9" defaultRowHeight="14.25" outlineLevelCol="3"/>
  <cols>
    <col min="1" max="1" width="50.75" style="260" customWidth="1"/>
    <col min="2" max="3" width="20.625" style="261" customWidth="1"/>
    <col min="4" max="4" width="20.625" style="262" customWidth="1"/>
    <col min="5" max="16384" width="9" style="260"/>
  </cols>
  <sheetData>
    <row r="1" ht="45" customHeight="1" spans="1:4">
      <c r="A1" s="263" t="s">
        <v>1559</v>
      </c>
      <c r="B1" s="263"/>
      <c r="C1" s="263"/>
      <c r="D1" s="263"/>
    </row>
    <row r="2" s="257" customFormat="1" ht="20.1" customHeight="1" spans="1:4">
      <c r="A2" s="264"/>
      <c r="B2" s="264"/>
      <c r="C2" s="264"/>
      <c r="D2" s="265" t="s">
        <v>1</v>
      </c>
    </row>
    <row r="3" s="258" customFormat="1" ht="45" customHeight="1" spans="1:4">
      <c r="A3" s="266" t="s">
        <v>2</v>
      </c>
      <c r="B3" s="267" t="s">
        <v>41</v>
      </c>
      <c r="C3" s="267" t="s">
        <v>42</v>
      </c>
      <c r="D3" s="267" t="s">
        <v>3</v>
      </c>
    </row>
    <row r="4" ht="36" customHeight="1" spans="1:4">
      <c r="A4" s="268" t="s">
        <v>1328</v>
      </c>
      <c r="B4" s="269">
        <f>SUM(B5,B11,B17)</f>
        <v>0</v>
      </c>
      <c r="C4" s="269">
        <f>SUM(C5,C11,C17)</f>
        <v>0</v>
      </c>
      <c r="D4" s="270" t="str">
        <f t="shared" ref="D4:D67" si="0">IF(B4&lt;&gt;0,C4/B4-1,"")</f>
        <v/>
      </c>
    </row>
    <row r="5" ht="36" customHeight="1" spans="1:4">
      <c r="A5" s="268" t="s">
        <v>1329</v>
      </c>
      <c r="B5" s="269">
        <f>SUM(B6:B10)</f>
        <v>0</v>
      </c>
      <c r="C5" s="269">
        <f>SUM(C6:C10)</f>
        <v>0</v>
      </c>
      <c r="D5" s="270" t="str">
        <f t="shared" si="0"/>
        <v/>
      </c>
    </row>
    <row r="6" ht="36" customHeight="1" spans="1:4">
      <c r="A6" s="271" t="s">
        <v>1330</v>
      </c>
      <c r="B6" s="272">
        <v>0</v>
      </c>
      <c r="C6" s="272">
        <v>0</v>
      </c>
      <c r="D6" s="273" t="str">
        <f t="shared" si="0"/>
        <v/>
      </c>
    </row>
    <row r="7" ht="36" customHeight="1" spans="1:4">
      <c r="A7" s="271" t="s">
        <v>1331</v>
      </c>
      <c r="B7" s="272">
        <v>0</v>
      </c>
      <c r="C7" s="272">
        <v>0</v>
      </c>
      <c r="D7" s="273" t="str">
        <f t="shared" si="0"/>
        <v/>
      </c>
    </row>
    <row r="8" ht="36" customHeight="1" spans="1:4">
      <c r="A8" s="271" t="s">
        <v>1332</v>
      </c>
      <c r="B8" s="272">
        <v>0</v>
      </c>
      <c r="C8" s="272">
        <v>0</v>
      </c>
      <c r="D8" s="273" t="str">
        <f t="shared" si="0"/>
        <v/>
      </c>
    </row>
    <row r="9" ht="36" customHeight="1" spans="1:4">
      <c r="A9" s="271" t="s">
        <v>1333</v>
      </c>
      <c r="B9" s="272">
        <v>0</v>
      </c>
      <c r="C9" s="272">
        <v>0</v>
      </c>
      <c r="D9" s="273" t="str">
        <f t="shared" si="0"/>
        <v/>
      </c>
    </row>
    <row r="10" ht="36" customHeight="1" spans="1:4">
      <c r="A10" s="271" t="s">
        <v>1334</v>
      </c>
      <c r="B10" s="272">
        <v>0</v>
      </c>
      <c r="C10" s="272">
        <v>0</v>
      </c>
      <c r="D10" s="273" t="str">
        <f t="shared" si="0"/>
        <v/>
      </c>
    </row>
    <row r="11" ht="36" customHeight="1" spans="1:4">
      <c r="A11" s="268" t="s">
        <v>1335</v>
      </c>
      <c r="B11" s="269">
        <f>SUM(B12:B16)</f>
        <v>0</v>
      </c>
      <c r="C11" s="269">
        <f>SUM(C12:C16)</f>
        <v>0</v>
      </c>
      <c r="D11" s="270" t="str">
        <f t="shared" si="0"/>
        <v/>
      </c>
    </row>
    <row r="12" ht="36" customHeight="1" spans="1:4">
      <c r="A12" s="271" t="s">
        <v>1336</v>
      </c>
      <c r="B12" s="272">
        <v>0</v>
      </c>
      <c r="C12" s="272">
        <v>0</v>
      </c>
      <c r="D12" s="273" t="str">
        <f t="shared" si="0"/>
        <v/>
      </c>
    </row>
    <row r="13" ht="36" customHeight="1" spans="1:4">
      <c r="A13" s="271" t="s">
        <v>1337</v>
      </c>
      <c r="B13" s="272">
        <v>0</v>
      </c>
      <c r="C13" s="272">
        <v>0</v>
      </c>
      <c r="D13" s="273" t="str">
        <f t="shared" si="0"/>
        <v/>
      </c>
    </row>
    <row r="14" ht="36" customHeight="1" spans="1:4">
      <c r="A14" s="271" t="s">
        <v>1338</v>
      </c>
      <c r="B14" s="272">
        <v>0</v>
      </c>
      <c r="C14" s="272">
        <v>0</v>
      </c>
      <c r="D14" s="273" t="str">
        <f t="shared" si="0"/>
        <v/>
      </c>
    </row>
    <row r="15" ht="36" customHeight="1" spans="1:4">
      <c r="A15" s="271" t="s">
        <v>1339</v>
      </c>
      <c r="B15" s="272">
        <v>0</v>
      </c>
      <c r="C15" s="272">
        <v>0</v>
      </c>
      <c r="D15" s="273" t="str">
        <f t="shared" si="0"/>
        <v/>
      </c>
    </row>
    <row r="16" ht="36" customHeight="1" spans="1:4">
      <c r="A16" s="271" t="s">
        <v>1340</v>
      </c>
      <c r="B16" s="272">
        <v>0</v>
      </c>
      <c r="C16" s="272">
        <v>0</v>
      </c>
      <c r="D16" s="273" t="str">
        <f t="shared" si="0"/>
        <v/>
      </c>
    </row>
    <row r="17" ht="36" customHeight="1" spans="1:4">
      <c r="A17" s="268" t="s">
        <v>1341</v>
      </c>
      <c r="B17" s="269">
        <f>SUM(B18:B19)</f>
        <v>0</v>
      </c>
      <c r="C17" s="269">
        <f>SUM(C18:C19)</f>
        <v>0</v>
      </c>
      <c r="D17" s="270" t="str">
        <f t="shared" si="0"/>
        <v/>
      </c>
    </row>
    <row r="18" ht="36" customHeight="1" spans="1:4">
      <c r="A18" s="271" t="s">
        <v>1342</v>
      </c>
      <c r="B18" s="272">
        <v>0</v>
      </c>
      <c r="C18" s="272">
        <v>0</v>
      </c>
      <c r="D18" s="273" t="str">
        <f t="shared" si="0"/>
        <v/>
      </c>
    </row>
    <row r="19" ht="36" customHeight="1" spans="1:4">
      <c r="A19" s="271" t="s">
        <v>1343</v>
      </c>
      <c r="B19" s="272">
        <v>0</v>
      </c>
      <c r="C19" s="272">
        <v>0</v>
      </c>
      <c r="D19" s="273" t="str">
        <f t="shared" si="0"/>
        <v/>
      </c>
    </row>
    <row r="20" ht="36" customHeight="1" spans="1:4">
      <c r="A20" s="268" t="s">
        <v>1344</v>
      </c>
      <c r="B20" s="269">
        <f>SUM(B21,B25,B29)</f>
        <v>0</v>
      </c>
      <c r="C20" s="269">
        <f>SUM(C21,C25,C29)</f>
        <v>1000</v>
      </c>
      <c r="D20" s="270" t="str">
        <f t="shared" si="0"/>
        <v/>
      </c>
    </row>
    <row r="21" ht="36" customHeight="1" spans="1:4">
      <c r="A21" s="268" t="s">
        <v>1345</v>
      </c>
      <c r="B21" s="269">
        <f>SUM(B22:B24)</f>
        <v>0</v>
      </c>
      <c r="C21" s="269">
        <f>SUM(C22:C24)</f>
        <v>0</v>
      </c>
      <c r="D21" s="270" t="str">
        <f t="shared" si="0"/>
        <v/>
      </c>
    </row>
    <row r="22" ht="36" customHeight="1" spans="1:4">
      <c r="A22" s="271" t="s">
        <v>1346</v>
      </c>
      <c r="B22" s="272">
        <v>0</v>
      </c>
      <c r="C22" s="272">
        <v>0</v>
      </c>
      <c r="D22" s="273" t="str">
        <f t="shared" si="0"/>
        <v/>
      </c>
    </row>
    <row r="23" ht="36" customHeight="1" spans="1:4">
      <c r="A23" s="271" t="s">
        <v>1347</v>
      </c>
      <c r="B23" s="272">
        <v>0</v>
      </c>
      <c r="C23" s="272">
        <v>0</v>
      </c>
      <c r="D23" s="273" t="str">
        <f t="shared" si="0"/>
        <v/>
      </c>
    </row>
    <row r="24" ht="36" customHeight="1" spans="1:4">
      <c r="A24" s="271" t="s">
        <v>1348</v>
      </c>
      <c r="B24" s="272">
        <v>0</v>
      </c>
      <c r="C24" s="272">
        <v>0</v>
      </c>
      <c r="D24" s="273" t="str">
        <f t="shared" si="0"/>
        <v/>
      </c>
    </row>
    <row r="25" ht="36" customHeight="1" spans="1:4">
      <c r="A25" s="268" t="s">
        <v>1349</v>
      </c>
      <c r="B25" s="269">
        <f>SUM(B26:B28)</f>
        <v>0</v>
      </c>
      <c r="C25" s="269">
        <f>SUM(C26:C28)</f>
        <v>1000</v>
      </c>
      <c r="D25" s="270" t="str">
        <f t="shared" si="0"/>
        <v/>
      </c>
    </row>
    <row r="26" ht="36" customHeight="1" spans="1:4">
      <c r="A26" s="271" t="s">
        <v>1346</v>
      </c>
      <c r="B26" s="272">
        <v>0</v>
      </c>
      <c r="C26" s="272">
        <v>0</v>
      </c>
      <c r="D26" s="273" t="str">
        <f t="shared" si="0"/>
        <v/>
      </c>
    </row>
    <row r="27" ht="36" customHeight="1" spans="1:4">
      <c r="A27" s="271" t="s">
        <v>1347</v>
      </c>
      <c r="B27" s="272">
        <v>0</v>
      </c>
      <c r="C27" s="272">
        <v>1000</v>
      </c>
      <c r="D27" s="273" t="str">
        <f t="shared" si="0"/>
        <v/>
      </c>
    </row>
    <row r="28" ht="36" customHeight="1" spans="1:4">
      <c r="A28" s="271" t="s">
        <v>1350</v>
      </c>
      <c r="B28" s="272">
        <v>0</v>
      </c>
      <c r="C28" s="272">
        <v>0</v>
      </c>
      <c r="D28" s="273" t="str">
        <f t="shared" si="0"/>
        <v/>
      </c>
    </row>
    <row r="29" s="259" customFormat="1" ht="36" customHeight="1" spans="1:4">
      <c r="A29" s="268" t="s">
        <v>1351</v>
      </c>
      <c r="B29" s="269">
        <f>SUM(B30:B31)</f>
        <v>0</v>
      </c>
      <c r="C29" s="269">
        <f>SUM(C30:C31)</f>
        <v>0</v>
      </c>
      <c r="D29" s="270" t="str">
        <f t="shared" si="0"/>
        <v/>
      </c>
    </row>
    <row r="30" ht="36" customHeight="1" spans="1:4">
      <c r="A30" s="271" t="s">
        <v>1347</v>
      </c>
      <c r="B30" s="272">
        <v>0</v>
      </c>
      <c r="C30" s="272">
        <v>0</v>
      </c>
      <c r="D30" s="273" t="str">
        <f t="shared" si="0"/>
        <v/>
      </c>
    </row>
    <row r="31" ht="36" customHeight="1" spans="1:4">
      <c r="A31" s="271" t="s">
        <v>1352</v>
      </c>
      <c r="B31" s="272">
        <v>0</v>
      </c>
      <c r="C31" s="272">
        <v>0</v>
      </c>
      <c r="D31" s="273" t="str">
        <f t="shared" si="0"/>
        <v/>
      </c>
    </row>
    <row r="32" ht="36" customHeight="1" spans="1:4">
      <c r="A32" s="268" t="s">
        <v>1353</v>
      </c>
      <c r="B32" s="269">
        <f>SUM(B33,B38)</f>
        <v>0</v>
      </c>
      <c r="C32" s="269">
        <f>SUM(C33,C38)</f>
        <v>0</v>
      </c>
      <c r="D32" s="270" t="str">
        <f t="shared" si="0"/>
        <v/>
      </c>
    </row>
    <row r="33" ht="36" customHeight="1" spans="1:4">
      <c r="A33" s="268" t="s">
        <v>1354</v>
      </c>
      <c r="B33" s="272">
        <f>SUM(B34:B37)</f>
        <v>0</v>
      </c>
      <c r="C33" s="272">
        <f>SUM(C34:C37)</f>
        <v>0</v>
      </c>
      <c r="D33" s="270" t="str">
        <f t="shared" si="0"/>
        <v/>
      </c>
    </row>
    <row r="34" ht="36" customHeight="1" spans="1:4">
      <c r="A34" s="271" t="s">
        <v>1355</v>
      </c>
      <c r="B34" s="272">
        <f>SUM(B35:B42)</f>
        <v>0</v>
      </c>
      <c r="C34" s="272">
        <f>SUM(C35:C42)</f>
        <v>0</v>
      </c>
      <c r="D34" s="273" t="str">
        <f t="shared" si="0"/>
        <v/>
      </c>
    </row>
    <row r="35" ht="36" customHeight="1" spans="1:4">
      <c r="A35" s="271" t="s">
        <v>1356</v>
      </c>
      <c r="B35" s="272">
        <v>0</v>
      </c>
      <c r="C35" s="272">
        <v>0</v>
      </c>
      <c r="D35" s="273" t="str">
        <f t="shared" si="0"/>
        <v/>
      </c>
    </row>
    <row r="36" ht="36" customHeight="1" spans="1:4">
      <c r="A36" s="271" t="s">
        <v>1357</v>
      </c>
      <c r="B36" s="272">
        <v>0</v>
      </c>
      <c r="C36" s="272">
        <v>0</v>
      </c>
      <c r="D36" s="273" t="str">
        <f t="shared" si="0"/>
        <v/>
      </c>
    </row>
    <row r="37" s="259" customFormat="1" ht="36" customHeight="1" spans="1:4">
      <c r="A37" s="271" t="s">
        <v>1358</v>
      </c>
      <c r="B37" s="272">
        <v>0</v>
      </c>
      <c r="C37" s="272">
        <v>0</v>
      </c>
      <c r="D37" s="273" t="str">
        <f t="shared" si="0"/>
        <v/>
      </c>
    </row>
    <row r="38" ht="36" customHeight="1" spans="1:4">
      <c r="A38" s="268" t="s">
        <v>1359</v>
      </c>
      <c r="B38" s="272">
        <f>SUM(B39:B42)</f>
        <v>0</v>
      </c>
      <c r="C38" s="272">
        <f>SUM(C39:C42)</f>
        <v>0</v>
      </c>
      <c r="D38" s="270" t="str">
        <f t="shared" si="0"/>
        <v/>
      </c>
    </row>
    <row r="39" ht="36" customHeight="1" spans="1:4">
      <c r="A39" s="271" t="s">
        <v>1360</v>
      </c>
      <c r="B39" s="272">
        <v>0</v>
      </c>
      <c r="C39" s="272">
        <v>0</v>
      </c>
      <c r="D39" s="273" t="str">
        <f t="shared" si="0"/>
        <v/>
      </c>
    </row>
    <row r="40" ht="36" customHeight="1" spans="1:4">
      <c r="A40" s="271" t="s">
        <v>1361</v>
      </c>
      <c r="B40" s="272">
        <v>0</v>
      </c>
      <c r="C40" s="272">
        <v>0</v>
      </c>
      <c r="D40" s="273" t="str">
        <f t="shared" si="0"/>
        <v/>
      </c>
    </row>
    <row r="41" ht="36" customHeight="1" spans="1:4">
      <c r="A41" s="271" t="s">
        <v>1362</v>
      </c>
      <c r="B41" s="272">
        <v>0</v>
      </c>
      <c r="C41" s="272">
        <v>0</v>
      </c>
      <c r="D41" s="273" t="str">
        <f t="shared" si="0"/>
        <v/>
      </c>
    </row>
    <row r="42" ht="36" customHeight="1" spans="1:4">
      <c r="A42" s="271" t="s">
        <v>1363</v>
      </c>
      <c r="B42" s="272">
        <v>0</v>
      </c>
      <c r="C42" s="272">
        <v>0</v>
      </c>
      <c r="D42" s="273" t="str">
        <f t="shared" si="0"/>
        <v/>
      </c>
    </row>
    <row r="43" ht="36" customHeight="1" spans="1:4">
      <c r="A43" s="268" t="s">
        <v>1364</v>
      </c>
      <c r="B43" s="269">
        <f>SUM(B44,B57,B61,B62,B68,B72,B76,B80,B86,B89)</f>
        <v>73128</v>
      </c>
      <c r="C43" s="269">
        <f>SUM(C44,C57,C61,C62,C68,C72,C76,C80,C86,C89)</f>
        <v>270391</v>
      </c>
      <c r="D43" s="270">
        <v>2.697</v>
      </c>
    </row>
    <row r="44" ht="36" customHeight="1" spans="1:4">
      <c r="A44" s="268" t="s">
        <v>1365</v>
      </c>
      <c r="B44" s="269">
        <f>SUM(B45:B56)</f>
        <v>70445</v>
      </c>
      <c r="C44" s="269">
        <f>SUM(C45:C56)</f>
        <v>266279</v>
      </c>
      <c r="D44" s="270">
        <f t="shared" si="0"/>
        <v>2.78</v>
      </c>
    </row>
    <row r="45" ht="36" customHeight="1" spans="1:4">
      <c r="A45" s="271" t="s">
        <v>1366</v>
      </c>
      <c r="B45" s="272">
        <v>17825</v>
      </c>
      <c r="C45" s="272">
        <v>200000</v>
      </c>
      <c r="D45" s="273">
        <f t="shared" si="0"/>
        <v>10.22</v>
      </c>
    </row>
    <row r="46" ht="36" customHeight="1" spans="1:4">
      <c r="A46" s="271" t="s">
        <v>1367</v>
      </c>
      <c r="B46" s="272">
        <v>1368</v>
      </c>
      <c r="C46" s="272">
        <v>1000</v>
      </c>
      <c r="D46" s="273">
        <f t="shared" si="0"/>
        <v>-0.269</v>
      </c>
    </row>
    <row r="47" ht="36" customHeight="1" spans="1:4">
      <c r="A47" s="271" t="s">
        <v>1368</v>
      </c>
      <c r="B47" s="272">
        <v>46050</v>
      </c>
      <c r="C47" s="272">
        <v>31047</v>
      </c>
      <c r="D47" s="273">
        <f t="shared" si="0"/>
        <v>-0.326</v>
      </c>
    </row>
    <row r="48" ht="36" customHeight="1" spans="1:4">
      <c r="A48" s="271" t="s">
        <v>1369</v>
      </c>
      <c r="B48" s="272">
        <v>0</v>
      </c>
      <c r="C48" s="272">
        <v>0</v>
      </c>
      <c r="D48" s="273" t="str">
        <f t="shared" si="0"/>
        <v/>
      </c>
    </row>
    <row r="49" ht="36" customHeight="1" spans="1:4">
      <c r="A49" s="271" t="s">
        <v>1370</v>
      </c>
      <c r="B49" s="272">
        <v>0</v>
      </c>
      <c r="C49" s="272">
        <v>0</v>
      </c>
      <c r="D49" s="273" t="str">
        <f t="shared" si="0"/>
        <v/>
      </c>
    </row>
    <row r="50" ht="36" customHeight="1" spans="1:4">
      <c r="A50" s="271" t="s">
        <v>1371</v>
      </c>
      <c r="B50" s="272">
        <v>1077</v>
      </c>
      <c r="C50" s="272">
        <v>4650</v>
      </c>
      <c r="D50" s="273">
        <f t="shared" si="0"/>
        <v>3.318</v>
      </c>
    </row>
    <row r="51" ht="36" customHeight="1" spans="1:4">
      <c r="A51" s="271" t="s">
        <v>1372</v>
      </c>
      <c r="B51" s="272">
        <v>0</v>
      </c>
      <c r="C51" s="272">
        <v>0</v>
      </c>
      <c r="D51" s="273" t="str">
        <f t="shared" si="0"/>
        <v/>
      </c>
    </row>
    <row r="52" ht="36" customHeight="1" spans="1:4">
      <c r="A52" s="271" t="s">
        <v>1373</v>
      </c>
      <c r="B52" s="272">
        <v>0</v>
      </c>
      <c r="C52" s="272">
        <v>0</v>
      </c>
      <c r="D52" s="273" t="str">
        <f t="shared" si="0"/>
        <v/>
      </c>
    </row>
    <row r="53" ht="36" customHeight="1" spans="1:4">
      <c r="A53" s="271" t="s">
        <v>1374</v>
      </c>
      <c r="B53" s="272">
        <v>0</v>
      </c>
      <c r="C53" s="272">
        <v>0</v>
      </c>
      <c r="D53" s="273" t="str">
        <f t="shared" si="0"/>
        <v/>
      </c>
    </row>
    <row r="54" ht="36" customHeight="1" spans="1:4">
      <c r="A54" s="271" t="s">
        <v>1375</v>
      </c>
      <c r="B54" s="272">
        <v>445</v>
      </c>
      <c r="C54" s="272">
        <v>0</v>
      </c>
      <c r="D54" s="273">
        <f t="shared" si="0"/>
        <v>-1</v>
      </c>
    </row>
    <row r="55" ht="36" customHeight="1" spans="1:4">
      <c r="A55" s="271" t="s">
        <v>1376</v>
      </c>
      <c r="B55" s="272">
        <v>0</v>
      </c>
      <c r="C55" s="272">
        <v>0</v>
      </c>
      <c r="D55" s="273" t="str">
        <f t="shared" si="0"/>
        <v/>
      </c>
    </row>
    <row r="56" ht="36" customHeight="1" spans="1:4">
      <c r="A56" s="271" t="s">
        <v>1377</v>
      </c>
      <c r="B56" s="272">
        <v>3680</v>
      </c>
      <c r="C56" s="272">
        <v>29582</v>
      </c>
      <c r="D56" s="273">
        <f t="shared" si="0"/>
        <v>7.039</v>
      </c>
    </row>
    <row r="57" ht="36" customHeight="1" spans="1:4">
      <c r="A57" s="268" t="s">
        <v>1378</v>
      </c>
      <c r="B57" s="269">
        <f>SUM(B58:B60)</f>
        <v>0</v>
      </c>
      <c r="C57" s="269">
        <f>SUM(C58:C60)</f>
        <v>0</v>
      </c>
      <c r="D57" s="270" t="str">
        <f t="shared" si="0"/>
        <v/>
      </c>
    </row>
    <row r="58" ht="36" customHeight="1" spans="1:4">
      <c r="A58" s="271" t="s">
        <v>1366</v>
      </c>
      <c r="B58" s="272">
        <v>0</v>
      </c>
      <c r="C58" s="272">
        <v>0</v>
      </c>
      <c r="D58" s="273" t="str">
        <f t="shared" si="0"/>
        <v/>
      </c>
    </row>
    <row r="59" ht="36" customHeight="1" spans="1:4">
      <c r="A59" s="271" t="s">
        <v>1367</v>
      </c>
      <c r="B59" s="272">
        <v>0</v>
      </c>
      <c r="C59" s="272">
        <v>0</v>
      </c>
      <c r="D59" s="273" t="str">
        <f t="shared" si="0"/>
        <v/>
      </c>
    </row>
    <row r="60" ht="36" customHeight="1" spans="1:4">
      <c r="A60" s="271" t="s">
        <v>1379</v>
      </c>
      <c r="B60" s="272">
        <v>0</v>
      </c>
      <c r="C60" s="272">
        <v>0</v>
      </c>
      <c r="D60" s="273" t="str">
        <f t="shared" si="0"/>
        <v/>
      </c>
    </row>
    <row r="61" ht="36" customHeight="1" spans="1:4">
      <c r="A61" s="268" t="s">
        <v>1380</v>
      </c>
      <c r="B61" s="269">
        <v>0</v>
      </c>
      <c r="C61" s="269">
        <v>0</v>
      </c>
      <c r="D61" s="270" t="str">
        <f t="shared" si="0"/>
        <v/>
      </c>
    </row>
    <row r="62" ht="36" customHeight="1" spans="1:4">
      <c r="A62" s="268" t="s">
        <v>1381</v>
      </c>
      <c r="B62" s="269">
        <f>SUM(B63:B67)</f>
        <v>350</v>
      </c>
      <c r="C62" s="269">
        <f>SUM(C63:C67)</f>
        <v>0</v>
      </c>
      <c r="D62" s="270">
        <f t="shared" si="0"/>
        <v>-1</v>
      </c>
    </row>
    <row r="63" ht="36" customHeight="1" spans="1:4">
      <c r="A63" s="271" t="s">
        <v>1382</v>
      </c>
      <c r="B63" s="272">
        <v>0</v>
      </c>
      <c r="C63" s="272">
        <v>0</v>
      </c>
      <c r="D63" s="273" t="str">
        <f t="shared" si="0"/>
        <v/>
      </c>
    </row>
    <row r="64" ht="36" customHeight="1" spans="1:4">
      <c r="A64" s="271" t="s">
        <v>1383</v>
      </c>
      <c r="B64" s="272">
        <v>0</v>
      </c>
      <c r="C64" s="272">
        <v>0</v>
      </c>
      <c r="D64" s="273" t="str">
        <f t="shared" si="0"/>
        <v/>
      </c>
    </row>
    <row r="65" ht="36" customHeight="1" spans="1:4">
      <c r="A65" s="271" t="s">
        <v>1384</v>
      </c>
      <c r="B65" s="272">
        <v>0</v>
      </c>
      <c r="C65" s="272">
        <v>0</v>
      </c>
      <c r="D65" s="273" t="str">
        <f t="shared" si="0"/>
        <v/>
      </c>
    </row>
    <row r="66" ht="36" customHeight="1" spans="1:4">
      <c r="A66" s="271" t="s">
        <v>1385</v>
      </c>
      <c r="B66" s="272">
        <v>0</v>
      </c>
      <c r="C66" s="272">
        <v>0</v>
      </c>
      <c r="D66" s="273" t="str">
        <f t="shared" si="0"/>
        <v/>
      </c>
    </row>
    <row r="67" ht="36" customHeight="1" spans="1:4">
      <c r="A67" s="271" t="s">
        <v>1386</v>
      </c>
      <c r="B67" s="272">
        <v>350</v>
      </c>
      <c r="C67" s="272"/>
      <c r="D67" s="273">
        <f t="shared" si="0"/>
        <v>-1</v>
      </c>
    </row>
    <row r="68" ht="36" customHeight="1" spans="1:4">
      <c r="A68" s="268" t="s">
        <v>1387</v>
      </c>
      <c r="B68" s="269">
        <f>SUM(B69:B71)</f>
        <v>2333</v>
      </c>
      <c r="C68" s="269">
        <f>SUM(C69:C71)</f>
        <v>4112</v>
      </c>
      <c r="D68" s="270">
        <f t="shared" ref="D68:D131" si="1">IF(B68&lt;&gt;0,C68/B68-1,"")</f>
        <v>0.763</v>
      </c>
    </row>
    <row r="69" ht="36" customHeight="1" spans="1:4">
      <c r="A69" s="271" t="s">
        <v>1388</v>
      </c>
      <c r="B69" s="272">
        <v>0</v>
      </c>
      <c r="C69" s="272">
        <v>3906</v>
      </c>
      <c r="D69" s="273" t="str">
        <f t="shared" si="1"/>
        <v/>
      </c>
    </row>
    <row r="70" ht="36" customHeight="1" spans="1:4">
      <c r="A70" s="271" t="s">
        <v>1389</v>
      </c>
      <c r="B70" s="272">
        <v>140</v>
      </c>
      <c r="C70" s="272">
        <v>206</v>
      </c>
      <c r="D70" s="273">
        <f t="shared" si="1"/>
        <v>0.471</v>
      </c>
    </row>
    <row r="71" ht="36" customHeight="1" spans="1:4">
      <c r="A71" s="271" t="s">
        <v>1390</v>
      </c>
      <c r="B71" s="272">
        <v>2193</v>
      </c>
      <c r="C71" s="272">
        <v>0</v>
      </c>
      <c r="D71" s="273">
        <f t="shared" si="1"/>
        <v>-1</v>
      </c>
    </row>
    <row r="72" ht="36" customHeight="1" spans="1:4">
      <c r="A72" s="268" t="s">
        <v>1391</v>
      </c>
      <c r="B72" s="269">
        <f>SUM(B73:B75)</f>
        <v>0</v>
      </c>
      <c r="C72" s="269">
        <f>SUM(C73:C75)</f>
        <v>0</v>
      </c>
      <c r="D72" s="270" t="str">
        <f t="shared" si="1"/>
        <v/>
      </c>
    </row>
    <row r="73" ht="36" customHeight="1" spans="1:4">
      <c r="A73" s="271" t="s">
        <v>1366</v>
      </c>
      <c r="B73" s="272">
        <v>0</v>
      </c>
      <c r="C73" s="272">
        <v>0</v>
      </c>
      <c r="D73" s="273" t="str">
        <f t="shared" si="1"/>
        <v/>
      </c>
    </row>
    <row r="74" ht="36" customHeight="1" spans="1:4">
      <c r="A74" s="271" t="s">
        <v>1367</v>
      </c>
      <c r="B74" s="272">
        <v>0</v>
      </c>
      <c r="C74" s="272">
        <v>0</v>
      </c>
      <c r="D74" s="273" t="str">
        <f t="shared" si="1"/>
        <v/>
      </c>
    </row>
    <row r="75" ht="36" customHeight="1" spans="1:4">
      <c r="A75" s="271" t="s">
        <v>1392</v>
      </c>
      <c r="B75" s="272">
        <v>0</v>
      </c>
      <c r="C75" s="272">
        <v>0</v>
      </c>
      <c r="D75" s="273" t="str">
        <f t="shared" si="1"/>
        <v/>
      </c>
    </row>
    <row r="76" ht="36" customHeight="1" spans="1:4">
      <c r="A76" s="268" t="s">
        <v>1393</v>
      </c>
      <c r="B76" s="269">
        <f>SUM(B77:B79)</f>
        <v>0</v>
      </c>
      <c r="C76" s="269">
        <f>SUM(C77:C79)</f>
        <v>0</v>
      </c>
      <c r="D76" s="270" t="str">
        <f t="shared" si="1"/>
        <v/>
      </c>
    </row>
    <row r="77" ht="36" customHeight="1" spans="1:4">
      <c r="A77" s="271" t="s">
        <v>1366</v>
      </c>
      <c r="B77" s="272">
        <v>0</v>
      </c>
      <c r="C77" s="272">
        <v>0</v>
      </c>
      <c r="D77" s="273" t="str">
        <f t="shared" si="1"/>
        <v/>
      </c>
    </row>
    <row r="78" ht="36" customHeight="1" spans="1:4">
      <c r="A78" s="271" t="s">
        <v>1367</v>
      </c>
      <c r="B78" s="272">
        <v>0</v>
      </c>
      <c r="C78" s="272">
        <v>0</v>
      </c>
      <c r="D78" s="273" t="str">
        <f t="shared" si="1"/>
        <v/>
      </c>
    </row>
    <row r="79" ht="36" customHeight="1" spans="1:4">
      <c r="A79" s="271" t="s">
        <v>1394</v>
      </c>
      <c r="B79" s="272">
        <v>0</v>
      </c>
      <c r="C79" s="272">
        <v>0</v>
      </c>
      <c r="D79" s="273" t="str">
        <f t="shared" si="1"/>
        <v/>
      </c>
    </row>
    <row r="80" ht="36" customHeight="1" spans="1:4">
      <c r="A80" s="268" t="s">
        <v>1395</v>
      </c>
      <c r="B80" s="269">
        <f>SUM(B81:B85)</f>
        <v>0</v>
      </c>
      <c r="C80" s="269">
        <f>SUM(C81:C85)</f>
        <v>0</v>
      </c>
      <c r="D80" s="270" t="str">
        <f t="shared" si="1"/>
        <v/>
      </c>
    </row>
    <row r="81" ht="36" customHeight="1" spans="1:4">
      <c r="A81" s="271" t="s">
        <v>1382</v>
      </c>
      <c r="B81" s="272">
        <v>0</v>
      </c>
      <c r="C81" s="272">
        <v>0</v>
      </c>
      <c r="D81" s="273" t="str">
        <f t="shared" si="1"/>
        <v/>
      </c>
    </row>
    <row r="82" ht="36" customHeight="1" spans="1:4">
      <c r="A82" s="271" t="s">
        <v>1383</v>
      </c>
      <c r="B82" s="272">
        <v>0</v>
      </c>
      <c r="C82" s="272">
        <v>0</v>
      </c>
      <c r="D82" s="273" t="str">
        <f t="shared" si="1"/>
        <v/>
      </c>
    </row>
    <row r="83" ht="36" customHeight="1" spans="1:4">
      <c r="A83" s="271" t="s">
        <v>1384</v>
      </c>
      <c r="B83" s="272">
        <v>0</v>
      </c>
      <c r="C83" s="272">
        <v>0</v>
      </c>
      <c r="D83" s="273" t="str">
        <f t="shared" si="1"/>
        <v/>
      </c>
    </row>
    <row r="84" ht="36" customHeight="1" spans="1:4">
      <c r="A84" s="271" t="s">
        <v>1385</v>
      </c>
      <c r="B84" s="272">
        <v>0</v>
      </c>
      <c r="C84" s="272">
        <v>0</v>
      </c>
      <c r="D84" s="273" t="str">
        <f t="shared" si="1"/>
        <v/>
      </c>
    </row>
    <row r="85" ht="36" customHeight="1" spans="1:4">
      <c r="A85" s="271" t="s">
        <v>1396</v>
      </c>
      <c r="B85" s="272">
        <v>0</v>
      </c>
      <c r="C85" s="272">
        <v>0</v>
      </c>
      <c r="D85" s="273" t="str">
        <f t="shared" si="1"/>
        <v/>
      </c>
    </row>
    <row r="86" ht="36" customHeight="1" spans="1:4">
      <c r="A86" s="268" t="s">
        <v>1397</v>
      </c>
      <c r="B86" s="269">
        <f>SUM(B87:B88)</f>
        <v>0</v>
      </c>
      <c r="C86" s="269">
        <f>SUM(C87:C88)</f>
        <v>0</v>
      </c>
      <c r="D86" s="270" t="str">
        <f t="shared" si="1"/>
        <v/>
      </c>
    </row>
    <row r="87" ht="36" customHeight="1" spans="1:4">
      <c r="A87" s="271" t="s">
        <v>1388</v>
      </c>
      <c r="B87" s="272">
        <v>0</v>
      </c>
      <c r="C87" s="272">
        <v>0</v>
      </c>
      <c r="D87" s="273" t="str">
        <f t="shared" si="1"/>
        <v/>
      </c>
    </row>
    <row r="88" ht="36" customHeight="1" spans="1:4">
      <c r="A88" s="271" t="s">
        <v>1398</v>
      </c>
      <c r="B88" s="272">
        <v>0</v>
      </c>
      <c r="C88" s="272">
        <v>0</v>
      </c>
      <c r="D88" s="273" t="str">
        <f t="shared" si="1"/>
        <v/>
      </c>
    </row>
    <row r="89" ht="36" customHeight="1" spans="1:4">
      <c r="A89" s="268" t="s">
        <v>1399</v>
      </c>
      <c r="B89" s="269">
        <f>SUM(B90:B97)</f>
        <v>0</v>
      </c>
      <c r="C89" s="269">
        <f>SUM(C90:C97)</f>
        <v>0</v>
      </c>
      <c r="D89" s="270" t="str">
        <f t="shared" si="1"/>
        <v/>
      </c>
    </row>
    <row r="90" ht="36" customHeight="1" spans="1:4">
      <c r="A90" s="271" t="s">
        <v>1366</v>
      </c>
      <c r="B90" s="272">
        <v>0</v>
      </c>
      <c r="C90" s="272">
        <v>0</v>
      </c>
      <c r="D90" s="273" t="str">
        <f t="shared" si="1"/>
        <v/>
      </c>
    </row>
    <row r="91" ht="36" customHeight="1" spans="1:4">
      <c r="A91" s="271" t="s">
        <v>1367</v>
      </c>
      <c r="B91" s="272">
        <v>0</v>
      </c>
      <c r="C91" s="272">
        <v>0</v>
      </c>
      <c r="D91" s="273" t="str">
        <f t="shared" si="1"/>
        <v/>
      </c>
    </row>
    <row r="92" ht="36" customHeight="1" spans="1:4">
      <c r="A92" s="271" t="s">
        <v>1368</v>
      </c>
      <c r="B92" s="272">
        <v>0</v>
      </c>
      <c r="C92" s="272">
        <v>0</v>
      </c>
      <c r="D92" s="273" t="str">
        <f t="shared" si="1"/>
        <v/>
      </c>
    </row>
    <row r="93" ht="36" customHeight="1" spans="1:4">
      <c r="A93" s="271" t="s">
        <v>1369</v>
      </c>
      <c r="B93" s="272">
        <v>0</v>
      </c>
      <c r="C93" s="272">
        <v>0</v>
      </c>
      <c r="D93" s="273" t="str">
        <f t="shared" si="1"/>
        <v/>
      </c>
    </row>
    <row r="94" ht="36" customHeight="1" spans="1:4">
      <c r="A94" s="271" t="s">
        <v>1372</v>
      </c>
      <c r="B94" s="272">
        <v>0</v>
      </c>
      <c r="C94" s="272">
        <v>0</v>
      </c>
      <c r="D94" s="273" t="str">
        <f t="shared" si="1"/>
        <v/>
      </c>
    </row>
    <row r="95" ht="36" customHeight="1" spans="1:4">
      <c r="A95" s="271" t="s">
        <v>1374</v>
      </c>
      <c r="B95" s="272">
        <v>0</v>
      </c>
      <c r="C95" s="272">
        <v>0</v>
      </c>
      <c r="D95" s="273" t="str">
        <f t="shared" si="1"/>
        <v/>
      </c>
    </row>
    <row r="96" ht="36" customHeight="1" spans="1:4">
      <c r="A96" s="271" t="s">
        <v>1375</v>
      </c>
      <c r="B96" s="272">
        <v>0</v>
      </c>
      <c r="C96" s="272">
        <v>0</v>
      </c>
      <c r="D96" s="273" t="str">
        <f t="shared" si="1"/>
        <v/>
      </c>
    </row>
    <row r="97" ht="36" customHeight="1" spans="1:4">
      <c r="A97" s="271" t="s">
        <v>1400</v>
      </c>
      <c r="B97" s="272">
        <v>0</v>
      </c>
      <c r="C97" s="272">
        <v>0</v>
      </c>
      <c r="D97" s="273" t="str">
        <f t="shared" si="1"/>
        <v/>
      </c>
    </row>
    <row r="98" ht="36" customHeight="1" spans="1:4">
      <c r="A98" s="268" t="s">
        <v>1401</v>
      </c>
      <c r="B98" s="269">
        <f>SUM(B99,B104,B109,B114,B117)</f>
        <v>284</v>
      </c>
      <c r="C98" s="269">
        <f>SUM(C99,C104,C109,C114,C117)</f>
        <v>9747</v>
      </c>
      <c r="D98" s="270">
        <f t="shared" si="1"/>
        <v>33.32</v>
      </c>
    </row>
    <row r="99" ht="36" customHeight="1" spans="1:4">
      <c r="A99" s="268" t="s">
        <v>1402</v>
      </c>
      <c r="B99" s="269">
        <f>SUM(B100:B103)</f>
        <v>284</v>
      </c>
      <c r="C99" s="269">
        <f>SUM(C100:C103)</f>
        <v>0</v>
      </c>
      <c r="D99" s="270">
        <f t="shared" si="1"/>
        <v>-1</v>
      </c>
    </row>
    <row r="100" ht="36" customHeight="1" spans="1:4">
      <c r="A100" s="271" t="s">
        <v>1347</v>
      </c>
      <c r="B100" s="272">
        <v>0</v>
      </c>
      <c r="C100" s="272">
        <v>0</v>
      </c>
      <c r="D100" s="273" t="str">
        <f t="shared" si="1"/>
        <v/>
      </c>
    </row>
    <row r="101" ht="36" customHeight="1" spans="1:4">
      <c r="A101" s="271" t="s">
        <v>1403</v>
      </c>
      <c r="B101" s="272">
        <v>0</v>
      </c>
      <c r="C101" s="272">
        <v>0</v>
      </c>
      <c r="D101" s="273" t="str">
        <f t="shared" si="1"/>
        <v/>
      </c>
    </row>
    <row r="102" ht="36" customHeight="1" spans="1:4">
      <c r="A102" s="271" t="s">
        <v>1404</v>
      </c>
      <c r="B102" s="272">
        <v>0</v>
      </c>
      <c r="C102" s="272">
        <v>0</v>
      </c>
      <c r="D102" s="273" t="str">
        <f t="shared" si="1"/>
        <v/>
      </c>
    </row>
    <row r="103" ht="36" customHeight="1" spans="1:4">
      <c r="A103" s="271" t="s">
        <v>1405</v>
      </c>
      <c r="B103" s="272">
        <v>284</v>
      </c>
      <c r="C103" s="272">
        <v>0</v>
      </c>
      <c r="D103" s="273">
        <f t="shared" si="1"/>
        <v>-1</v>
      </c>
    </row>
    <row r="104" ht="36" customHeight="1" spans="1:4">
      <c r="A104" s="268" t="s">
        <v>1406</v>
      </c>
      <c r="B104" s="269">
        <f>SUM(B105:B108)</f>
        <v>0</v>
      </c>
      <c r="C104" s="269">
        <f>SUM(C105:C108)</f>
        <v>0</v>
      </c>
      <c r="D104" s="270" t="str">
        <f t="shared" si="1"/>
        <v/>
      </c>
    </row>
    <row r="105" ht="36" customHeight="1" spans="1:4">
      <c r="A105" s="271" t="s">
        <v>1347</v>
      </c>
      <c r="B105" s="272">
        <v>0</v>
      </c>
      <c r="C105" s="272">
        <v>0</v>
      </c>
      <c r="D105" s="273" t="str">
        <f t="shared" si="1"/>
        <v/>
      </c>
    </row>
    <row r="106" ht="36" customHeight="1" spans="1:4">
      <c r="A106" s="271" t="s">
        <v>1403</v>
      </c>
      <c r="B106" s="272">
        <v>0</v>
      </c>
      <c r="C106" s="272">
        <v>0</v>
      </c>
      <c r="D106" s="273" t="str">
        <f t="shared" si="1"/>
        <v/>
      </c>
    </row>
    <row r="107" ht="36" customHeight="1" spans="1:4">
      <c r="A107" s="271" t="s">
        <v>1407</v>
      </c>
      <c r="B107" s="272">
        <v>0</v>
      </c>
      <c r="C107" s="272">
        <v>0</v>
      </c>
      <c r="D107" s="273" t="str">
        <f t="shared" si="1"/>
        <v/>
      </c>
    </row>
    <row r="108" ht="36" customHeight="1" spans="1:4">
      <c r="A108" s="271" t="s">
        <v>1408</v>
      </c>
      <c r="B108" s="272">
        <v>0</v>
      </c>
      <c r="C108" s="272">
        <v>0</v>
      </c>
      <c r="D108" s="273" t="str">
        <f t="shared" si="1"/>
        <v/>
      </c>
    </row>
    <row r="109" ht="36" customHeight="1" spans="1:4">
      <c r="A109" s="268" t="s">
        <v>1409</v>
      </c>
      <c r="B109" s="269">
        <f>SUM(B110:B113)</f>
        <v>0</v>
      </c>
      <c r="C109" s="269">
        <f>SUM(C110:C113)</f>
        <v>9747</v>
      </c>
      <c r="D109" s="270" t="str">
        <f t="shared" si="1"/>
        <v/>
      </c>
    </row>
    <row r="110" ht="36" customHeight="1" spans="1:4">
      <c r="A110" s="271" t="s">
        <v>1410</v>
      </c>
      <c r="B110" s="272">
        <v>0</v>
      </c>
      <c r="C110" s="272">
        <v>0</v>
      </c>
      <c r="D110" s="273" t="str">
        <f t="shared" si="1"/>
        <v/>
      </c>
    </row>
    <row r="111" ht="36" customHeight="1" spans="1:4">
      <c r="A111" s="271" t="s">
        <v>1411</v>
      </c>
      <c r="B111" s="272">
        <v>0</v>
      </c>
      <c r="C111" s="272">
        <v>0</v>
      </c>
      <c r="D111" s="273" t="str">
        <f t="shared" si="1"/>
        <v/>
      </c>
    </row>
    <row r="112" ht="36" customHeight="1" spans="1:4">
      <c r="A112" s="271" t="s">
        <v>1412</v>
      </c>
      <c r="B112" s="272">
        <v>0</v>
      </c>
      <c r="C112" s="272">
        <v>0</v>
      </c>
      <c r="D112" s="273" t="str">
        <f t="shared" si="1"/>
        <v/>
      </c>
    </row>
    <row r="113" ht="36" customHeight="1" spans="1:4">
      <c r="A113" s="271" t="s">
        <v>1413</v>
      </c>
      <c r="B113" s="272">
        <v>0</v>
      </c>
      <c r="C113" s="272">
        <v>9747</v>
      </c>
      <c r="D113" s="273" t="str">
        <f t="shared" si="1"/>
        <v/>
      </c>
    </row>
    <row r="114" ht="36" customHeight="1" spans="1:4">
      <c r="A114" s="268" t="s">
        <v>1414</v>
      </c>
      <c r="B114" s="269">
        <f>SUM(B115:B116)</f>
        <v>0</v>
      </c>
      <c r="C114" s="269">
        <f>SUM(C115:C116)</f>
        <v>0</v>
      </c>
      <c r="D114" s="270" t="str">
        <f t="shared" si="1"/>
        <v/>
      </c>
    </row>
    <row r="115" ht="36" customHeight="1" spans="1:4">
      <c r="A115" s="271" t="s">
        <v>1347</v>
      </c>
      <c r="B115" s="272">
        <v>0</v>
      </c>
      <c r="C115" s="272">
        <v>0</v>
      </c>
      <c r="D115" s="273" t="str">
        <f t="shared" si="1"/>
        <v/>
      </c>
    </row>
    <row r="116" ht="36" customHeight="1" spans="1:4">
      <c r="A116" s="271" t="s">
        <v>1415</v>
      </c>
      <c r="B116" s="272">
        <v>0</v>
      </c>
      <c r="C116" s="272">
        <v>0</v>
      </c>
      <c r="D116" s="273" t="str">
        <f t="shared" si="1"/>
        <v/>
      </c>
    </row>
    <row r="117" ht="36" customHeight="1" spans="1:4">
      <c r="A117" s="268" t="s">
        <v>1416</v>
      </c>
      <c r="B117" s="269">
        <f>SUM(B118:B121)</f>
        <v>0</v>
      </c>
      <c r="C117" s="269">
        <f>SUM(C118:C121)</f>
        <v>0</v>
      </c>
      <c r="D117" s="270" t="str">
        <f t="shared" si="1"/>
        <v/>
      </c>
    </row>
    <row r="118" ht="36" customHeight="1" spans="1:4">
      <c r="A118" s="271" t="s">
        <v>1410</v>
      </c>
      <c r="B118" s="272">
        <v>0</v>
      </c>
      <c r="C118" s="272">
        <v>0</v>
      </c>
      <c r="D118" s="273" t="str">
        <f t="shared" si="1"/>
        <v/>
      </c>
    </row>
    <row r="119" ht="36" customHeight="1" spans="1:4">
      <c r="A119" s="271" t="s">
        <v>1417</v>
      </c>
      <c r="B119" s="272">
        <v>0</v>
      </c>
      <c r="C119" s="272">
        <v>0</v>
      </c>
      <c r="D119" s="273" t="str">
        <f t="shared" si="1"/>
        <v/>
      </c>
    </row>
    <row r="120" ht="36" customHeight="1" spans="1:4">
      <c r="A120" s="271" t="s">
        <v>1412</v>
      </c>
      <c r="B120" s="272">
        <v>0</v>
      </c>
      <c r="C120" s="272">
        <v>0</v>
      </c>
      <c r="D120" s="273" t="str">
        <f t="shared" si="1"/>
        <v/>
      </c>
    </row>
    <row r="121" ht="36" customHeight="1" spans="1:4">
      <c r="A121" s="271" t="s">
        <v>1418</v>
      </c>
      <c r="B121" s="272">
        <v>0</v>
      </c>
      <c r="C121" s="272">
        <v>0</v>
      </c>
      <c r="D121" s="273" t="str">
        <f t="shared" si="1"/>
        <v/>
      </c>
    </row>
    <row r="122" ht="36" customHeight="1" spans="1:4">
      <c r="A122" s="268" t="s">
        <v>1419</v>
      </c>
      <c r="B122" s="269">
        <f>SUM(B123,B128,B133,B138,B147,B154,B163,B166,B169:B170)</f>
        <v>483800</v>
      </c>
      <c r="C122" s="269">
        <f>SUM(C123,C128,C133,C138,C147,C154,C163,C166,C169:C170)</f>
        <v>0</v>
      </c>
      <c r="D122" s="270">
        <f t="shared" si="1"/>
        <v>-1</v>
      </c>
    </row>
    <row r="123" ht="36" customHeight="1" spans="1:4">
      <c r="A123" s="268" t="s">
        <v>1420</v>
      </c>
      <c r="B123" s="269">
        <f>SUM(B124:B127)</f>
        <v>0</v>
      </c>
      <c r="C123" s="269">
        <f>SUM(C124:C127)</f>
        <v>0</v>
      </c>
      <c r="D123" s="270" t="str">
        <f t="shared" si="1"/>
        <v/>
      </c>
    </row>
    <row r="124" ht="36" customHeight="1" spans="1:4">
      <c r="A124" s="271" t="s">
        <v>1421</v>
      </c>
      <c r="B124" s="272">
        <v>0</v>
      </c>
      <c r="C124" s="272">
        <v>0</v>
      </c>
      <c r="D124" s="273" t="str">
        <f t="shared" si="1"/>
        <v/>
      </c>
    </row>
    <row r="125" ht="36" customHeight="1" spans="1:4">
      <c r="A125" s="271" t="s">
        <v>1422</v>
      </c>
      <c r="B125" s="272">
        <v>0</v>
      </c>
      <c r="C125" s="272">
        <v>0</v>
      </c>
      <c r="D125" s="273" t="str">
        <f t="shared" si="1"/>
        <v/>
      </c>
    </row>
    <row r="126" ht="36" customHeight="1" spans="1:4">
      <c r="A126" s="271" t="s">
        <v>1423</v>
      </c>
      <c r="B126" s="272">
        <v>0</v>
      </c>
      <c r="C126" s="272">
        <v>0</v>
      </c>
      <c r="D126" s="273" t="str">
        <f t="shared" si="1"/>
        <v/>
      </c>
    </row>
    <row r="127" ht="36" customHeight="1" spans="1:4">
      <c r="A127" s="271" t="s">
        <v>1424</v>
      </c>
      <c r="B127" s="272">
        <v>0</v>
      </c>
      <c r="C127" s="272">
        <v>0</v>
      </c>
      <c r="D127" s="273" t="str">
        <f t="shared" si="1"/>
        <v/>
      </c>
    </row>
    <row r="128" ht="36" customHeight="1" spans="1:4">
      <c r="A128" s="268" t="s">
        <v>1425</v>
      </c>
      <c r="B128" s="269">
        <f>SUM(B129:B132)</f>
        <v>0</v>
      </c>
      <c r="C128" s="269">
        <f>SUM(C129:C132)</f>
        <v>0</v>
      </c>
      <c r="D128" s="270" t="str">
        <f t="shared" si="1"/>
        <v/>
      </c>
    </row>
    <row r="129" ht="36" customHeight="1" spans="1:4">
      <c r="A129" s="271" t="s">
        <v>1423</v>
      </c>
      <c r="B129" s="272">
        <v>0</v>
      </c>
      <c r="C129" s="272">
        <v>0</v>
      </c>
      <c r="D129" s="273" t="str">
        <f t="shared" si="1"/>
        <v/>
      </c>
    </row>
    <row r="130" ht="36" customHeight="1" spans="1:4">
      <c r="A130" s="271" t="s">
        <v>1426</v>
      </c>
      <c r="B130" s="272">
        <v>0</v>
      </c>
      <c r="C130" s="272">
        <v>0</v>
      </c>
      <c r="D130" s="273" t="str">
        <f t="shared" si="1"/>
        <v/>
      </c>
    </row>
    <row r="131" ht="36" customHeight="1" spans="1:4">
      <c r="A131" s="271" t="s">
        <v>1427</v>
      </c>
      <c r="B131" s="272">
        <v>0</v>
      </c>
      <c r="C131" s="272">
        <v>0</v>
      </c>
      <c r="D131" s="273" t="str">
        <f t="shared" si="1"/>
        <v/>
      </c>
    </row>
    <row r="132" ht="36" customHeight="1" spans="1:4">
      <c r="A132" s="271" t="s">
        <v>1428</v>
      </c>
      <c r="B132" s="272">
        <v>0</v>
      </c>
      <c r="C132" s="272">
        <v>0</v>
      </c>
      <c r="D132" s="273" t="str">
        <f t="shared" ref="D132:D195" si="2">IF(B132&lt;&gt;0,C132/B132-1,"")</f>
        <v/>
      </c>
    </row>
    <row r="133" ht="36" customHeight="1" spans="1:4">
      <c r="A133" s="268" t="s">
        <v>1429</v>
      </c>
      <c r="B133" s="269">
        <f>SUM(B134:B137)</f>
        <v>0</v>
      </c>
      <c r="C133" s="269">
        <f>SUM(C134:C137)</f>
        <v>0</v>
      </c>
      <c r="D133" s="270" t="str">
        <f t="shared" si="2"/>
        <v/>
      </c>
    </row>
    <row r="134" ht="36" customHeight="1" spans="1:4">
      <c r="A134" s="271" t="s">
        <v>1430</v>
      </c>
      <c r="B134" s="272">
        <v>0</v>
      </c>
      <c r="C134" s="272">
        <v>0</v>
      </c>
      <c r="D134" s="273" t="str">
        <f t="shared" si="2"/>
        <v/>
      </c>
    </row>
    <row r="135" ht="36" customHeight="1" spans="1:4">
      <c r="A135" s="271" t="s">
        <v>1431</v>
      </c>
      <c r="B135" s="272">
        <v>0</v>
      </c>
      <c r="C135" s="272">
        <v>0</v>
      </c>
      <c r="D135" s="273" t="str">
        <f t="shared" si="2"/>
        <v/>
      </c>
    </row>
    <row r="136" ht="36" customHeight="1" spans="1:4">
      <c r="A136" s="271" t="s">
        <v>1432</v>
      </c>
      <c r="B136" s="272">
        <v>0</v>
      </c>
      <c r="C136" s="272">
        <v>0</v>
      </c>
      <c r="D136" s="273" t="str">
        <f t="shared" si="2"/>
        <v/>
      </c>
    </row>
    <row r="137" ht="36" customHeight="1" spans="1:4">
      <c r="A137" s="271" t="s">
        <v>1433</v>
      </c>
      <c r="B137" s="272">
        <v>0</v>
      </c>
      <c r="C137" s="272">
        <v>0</v>
      </c>
      <c r="D137" s="273" t="str">
        <f t="shared" si="2"/>
        <v/>
      </c>
    </row>
    <row r="138" ht="36" customHeight="1" spans="1:4">
      <c r="A138" s="268" t="s">
        <v>1434</v>
      </c>
      <c r="B138" s="269">
        <f>SUM(B139:B146)</f>
        <v>0</v>
      </c>
      <c r="C138" s="269">
        <f>SUM(C139:C146)</f>
        <v>0</v>
      </c>
      <c r="D138" s="270" t="str">
        <f t="shared" si="2"/>
        <v/>
      </c>
    </row>
    <row r="139" ht="36" customHeight="1" spans="1:4">
      <c r="A139" s="271" t="s">
        <v>1435</v>
      </c>
      <c r="B139" s="272">
        <v>0</v>
      </c>
      <c r="C139" s="272">
        <v>0</v>
      </c>
      <c r="D139" s="273" t="str">
        <f t="shared" si="2"/>
        <v/>
      </c>
    </row>
    <row r="140" ht="36" customHeight="1" spans="1:4">
      <c r="A140" s="271" t="s">
        <v>1436</v>
      </c>
      <c r="B140" s="272">
        <v>0</v>
      </c>
      <c r="C140" s="272">
        <v>0</v>
      </c>
      <c r="D140" s="273" t="str">
        <f t="shared" si="2"/>
        <v/>
      </c>
    </row>
    <row r="141" ht="36" customHeight="1" spans="1:4">
      <c r="A141" s="271" t="s">
        <v>1437</v>
      </c>
      <c r="B141" s="272">
        <v>0</v>
      </c>
      <c r="C141" s="272">
        <v>0</v>
      </c>
      <c r="D141" s="273" t="str">
        <f t="shared" si="2"/>
        <v/>
      </c>
    </row>
    <row r="142" ht="36" customHeight="1" spans="1:4">
      <c r="A142" s="271" t="s">
        <v>1438</v>
      </c>
      <c r="B142" s="272">
        <v>0</v>
      </c>
      <c r="C142" s="272">
        <v>0</v>
      </c>
      <c r="D142" s="273" t="str">
        <f t="shared" si="2"/>
        <v/>
      </c>
    </row>
    <row r="143" ht="36" customHeight="1" spans="1:4">
      <c r="A143" s="271" t="s">
        <v>1439</v>
      </c>
      <c r="B143" s="272">
        <v>0</v>
      </c>
      <c r="C143" s="272">
        <v>0</v>
      </c>
      <c r="D143" s="273" t="str">
        <f t="shared" si="2"/>
        <v/>
      </c>
    </row>
    <row r="144" ht="36" customHeight="1" spans="1:4">
      <c r="A144" s="271" t="s">
        <v>1440</v>
      </c>
      <c r="B144" s="272">
        <v>0</v>
      </c>
      <c r="C144" s="272">
        <v>0</v>
      </c>
      <c r="D144" s="273" t="str">
        <f t="shared" si="2"/>
        <v/>
      </c>
    </row>
    <row r="145" ht="36" customHeight="1" spans="1:4">
      <c r="A145" s="271" t="s">
        <v>1441</v>
      </c>
      <c r="B145" s="272">
        <v>0</v>
      </c>
      <c r="C145" s="272">
        <v>0</v>
      </c>
      <c r="D145" s="273" t="str">
        <f t="shared" si="2"/>
        <v/>
      </c>
    </row>
    <row r="146" ht="36" customHeight="1" spans="1:4">
      <c r="A146" s="271" t="s">
        <v>1442</v>
      </c>
      <c r="B146" s="272">
        <v>0</v>
      </c>
      <c r="C146" s="272">
        <v>0</v>
      </c>
      <c r="D146" s="273" t="str">
        <f t="shared" si="2"/>
        <v/>
      </c>
    </row>
    <row r="147" ht="36" customHeight="1" spans="1:4">
      <c r="A147" s="268" t="s">
        <v>1443</v>
      </c>
      <c r="B147" s="269">
        <f>SUM(B148:B153)</f>
        <v>0</v>
      </c>
      <c r="C147" s="269">
        <f>SUM(C148:C153)</f>
        <v>0</v>
      </c>
      <c r="D147" s="270" t="str">
        <f t="shared" si="2"/>
        <v/>
      </c>
    </row>
    <row r="148" ht="36" customHeight="1" spans="1:4">
      <c r="A148" s="271" t="s">
        <v>1444</v>
      </c>
      <c r="B148" s="272">
        <v>0</v>
      </c>
      <c r="C148" s="272">
        <v>0</v>
      </c>
      <c r="D148" s="273" t="str">
        <f t="shared" si="2"/>
        <v/>
      </c>
    </row>
    <row r="149" ht="36" customHeight="1" spans="1:4">
      <c r="A149" s="271" t="s">
        <v>1445</v>
      </c>
      <c r="B149" s="272">
        <v>0</v>
      </c>
      <c r="C149" s="272">
        <v>0</v>
      </c>
      <c r="D149" s="273" t="str">
        <f t="shared" si="2"/>
        <v/>
      </c>
    </row>
    <row r="150" ht="36" customHeight="1" spans="1:4">
      <c r="A150" s="271" t="s">
        <v>1446</v>
      </c>
      <c r="B150" s="272">
        <v>0</v>
      </c>
      <c r="C150" s="272">
        <v>0</v>
      </c>
      <c r="D150" s="273" t="str">
        <f t="shared" si="2"/>
        <v/>
      </c>
    </row>
    <row r="151" ht="36" customHeight="1" spans="1:4">
      <c r="A151" s="271" t="s">
        <v>1447</v>
      </c>
      <c r="B151" s="272">
        <v>0</v>
      </c>
      <c r="C151" s="272">
        <v>0</v>
      </c>
      <c r="D151" s="273" t="str">
        <f t="shared" si="2"/>
        <v/>
      </c>
    </row>
    <row r="152" ht="36" customHeight="1" spans="1:4">
      <c r="A152" s="271" t="s">
        <v>1448</v>
      </c>
      <c r="B152" s="272">
        <v>0</v>
      </c>
      <c r="C152" s="272">
        <v>0</v>
      </c>
      <c r="D152" s="273" t="str">
        <f t="shared" si="2"/>
        <v/>
      </c>
    </row>
    <row r="153" ht="36" customHeight="1" spans="1:4">
      <c r="A153" s="271" t="s">
        <v>1449</v>
      </c>
      <c r="B153" s="272">
        <v>0</v>
      </c>
      <c r="C153" s="272">
        <v>0</v>
      </c>
      <c r="D153" s="273" t="str">
        <f t="shared" si="2"/>
        <v/>
      </c>
    </row>
    <row r="154" ht="36" customHeight="1" spans="1:4">
      <c r="A154" s="268" t="s">
        <v>1450</v>
      </c>
      <c r="B154" s="269">
        <f>SUM(B155:B162)</f>
        <v>0</v>
      </c>
      <c r="C154" s="269">
        <f>SUM(C155:C162)</f>
        <v>0</v>
      </c>
      <c r="D154" s="270" t="str">
        <f t="shared" si="2"/>
        <v/>
      </c>
    </row>
    <row r="155" ht="36" customHeight="1" spans="1:4">
      <c r="A155" s="271" t="s">
        <v>1451</v>
      </c>
      <c r="B155" s="272">
        <v>0</v>
      </c>
      <c r="C155" s="272">
        <v>0</v>
      </c>
      <c r="D155" s="273" t="str">
        <f t="shared" si="2"/>
        <v/>
      </c>
    </row>
    <row r="156" ht="36" customHeight="1" spans="1:4">
      <c r="A156" s="271" t="s">
        <v>1452</v>
      </c>
      <c r="B156" s="272">
        <v>0</v>
      </c>
      <c r="C156" s="272">
        <v>0</v>
      </c>
      <c r="D156" s="273" t="str">
        <f t="shared" si="2"/>
        <v/>
      </c>
    </row>
    <row r="157" ht="36" customHeight="1" spans="1:4">
      <c r="A157" s="271" t="s">
        <v>1453</v>
      </c>
      <c r="B157" s="272">
        <v>0</v>
      </c>
      <c r="C157" s="272">
        <v>0</v>
      </c>
      <c r="D157" s="273" t="str">
        <f t="shared" si="2"/>
        <v/>
      </c>
    </row>
    <row r="158" ht="36" customHeight="1" spans="1:4">
      <c r="A158" s="271" t="s">
        <v>1454</v>
      </c>
      <c r="B158" s="272">
        <v>0</v>
      </c>
      <c r="C158" s="272">
        <v>0</v>
      </c>
      <c r="D158" s="273" t="str">
        <f t="shared" si="2"/>
        <v/>
      </c>
    </row>
    <row r="159" ht="36" customHeight="1" spans="1:4">
      <c r="A159" s="271" t="s">
        <v>1455</v>
      </c>
      <c r="B159" s="272">
        <v>0</v>
      </c>
      <c r="C159" s="272">
        <v>0</v>
      </c>
      <c r="D159" s="273" t="str">
        <f t="shared" si="2"/>
        <v/>
      </c>
    </row>
    <row r="160" ht="36" customHeight="1" spans="1:4">
      <c r="A160" s="271" t="s">
        <v>1456</v>
      </c>
      <c r="B160" s="272">
        <v>0</v>
      </c>
      <c r="C160" s="272">
        <v>0</v>
      </c>
      <c r="D160" s="273" t="str">
        <f t="shared" si="2"/>
        <v/>
      </c>
    </row>
    <row r="161" ht="36" customHeight="1" spans="1:4">
      <c r="A161" s="271" t="s">
        <v>1457</v>
      </c>
      <c r="B161" s="272">
        <v>0</v>
      </c>
      <c r="C161" s="272">
        <v>0</v>
      </c>
      <c r="D161" s="273" t="str">
        <f t="shared" si="2"/>
        <v/>
      </c>
    </row>
    <row r="162" ht="36" customHeight="1" spans="1:4">
      <c r="A162" s="271" t="s">
        <v>1458</v>
      </c>
      <c r="B162" s="272">
        <v>0</v>
      </c>
      <c r="C162" s="272">
        <v>0</v>
      </c>
      <c r="D162" s="273" t="str">
        <f t="shared" si="2"/>
        <v/>
      </c>
    </row>
    <row r="163" ht="36" customHeight="1" spans="1:4">
      <c r="A163" s="268" t="s">
        <v>1459</v>
      </c>
      <c r="B163" s="269">
        <f>SUM(B164:B165)</f>
        <v>0</v>
      </c>
      <c r="C163" s="269">
        <f>SUM(C164:C165)</f>
        <v>0</v>
      </c>
      <c r="D163" s="270" t="str">
        <f t="shared" si="2"/>
        <v/>
      </c>
    </row>
    <row r="164" ht="36" customHeight="1" spans="1:4">
      <c r="A164" s="271" t="s">
        <v>1421</v>
      </c>
      <c r="B164" s="272">
        <v>0</v>
      </c>
      <c r="C164" s="272">
        <v>0</v>
      </c>
      <c r="D164" s="273" t="str">
        <f t="shared" si="2"/>
        <v/>
      </c>
    </row>
    <row r="165" ht="36" customHeight="1" spans="1:4">
      <c r="A165" s="271" t="s">
        <v>1460</v>
      </c>
      <c r="B165" s="272">
        <v>0</v>
      </c>
      <c r="C165" s="272">
        <v>0</v>
      </c>
      <c r="D165" s="273" t="str">
        <f t="shared" si="2"/>
        <v/>
      </c>
    </row>
    <row r="166" ht="36" customHeight="1" spans="1:4">
      <c r="A166" s="268" t="s">
        <v>1461</v>
      </c>
      <c r="B166" s="269">
        <f>SUM(B167:B168)</f>
        <v>483800</v>
      </c>
      <c r="C166" s="269">
        <f>SUM(C167:C168)</f>
        <v>0</v>
      </c>
      <c r="D166" s="270">
        <f t="shared" si="2"/>
        <v>-1</v>
      </c>
    </row>
    <row r="167" ht="36" customHeight="1" spans="1:4">
      <c r="A167" s="271" t="s">
        <v>1421</v>
      </c>
      <c r="B167" s="272">
        <v>483800</v>
      </c>
      <c r="C167" s="272"/>
      <c r="D167" s="273">
        <f t="shared" si="2"/>
        <v>-1</v>
      </c>
    </row>
    <row r="168" ht="36" customHeight="1" spans="1:4">
      <c r="A168" s="271" t="s">
        <v>1462</v>
      </c>
      <c r="B168" s="272">
        <v>0</v>
      </c>
      <c r="C168" s="272"/>
      <c r="D168" s="273" t="str">
        <f t="shared" si="2"/>
        <v/>
      </c>
    </row>
    <row r="169" ht="36" customHeight="1" spans="1:4">
      <c r="A169" s="268" t="s">
        <v>1463</v>
      </c>
      <c r="B169" s="269">
        <v>0</v>
      </c>
      <c r="C169" s="269">
        <v>0</v>
      </c>
      <c r="D169" s="270" t="str">
        <f t="shared" si="2"/>
        <v/>
      </c>
    </row>
    <row r="170" ht="36" customHeight="1" spans="1:4">
      <c r="A170" s="268" t="s">
        <v>1464</v>
      </c>
      <c r="B170" s="269">
        <f>SUM(B171:B173)</f>
        <v>0</v>
      </c>
      <c r="C170" s="269">
        <f>SUM(C171:C173)</f>
        <v>0</v>
      </c>
      <c r="D170" s="270" t="str">
        <f t="shared" si="2"/>
        <v/>
      </c>
    </row>
    <row r="171" ht="36" customHeight="1" spans="1:4">
      <c r="A171" s="271" t="s">
        <v>1430</v>
      </c>
      <c r="B171" s="272">
        <v>0</v>
      </c>
      <c r="C171" s="272">
        <v>0</v>
      </c>
      <c r="D171" s="273" t="str">
        <f t="shared" si="2"/>
        <v/>
      </c>
    </row>
    <row r="172" ht="36" customHeight="1" spans="1:4">
      <c r="A172" s="271" t="s">
        <v>1432</v>
      </c>
      <c r="B172" s="272">
        <v>0</v>
      </c>
      <c r="C172" s="272">
        <v>0</v>
      </c>
      <c r="D172" s="273" t="str">
        <f t="shared" si="2"/>
        <v/>
      </c>
    </row>
    <row r="173" ht="36" customHeight="1" spans="1:4">
      <c r="A173" s="271" t="s">
        <v>1465</v>
      </c>
      <c r="B173" s="272">
        <v>0</v>
      </c>
      <c r="C173" s="272">
        <v>0</v>
      </c>
      <c r="D173" s="273" t="str">
        <f t="shared" si="2"/>
        <v/>
      </c>
    </row>
    <row r="174" ht="36" customHeight="1" spans="1:4">
      <c r="A174" s="268" t="s">
        <v>1466</v>
      </c>
      <c r="B174" s="269">
        <f>SUM(B175)</f>
        <v>0</v>
      </c>
      <c r="C174" s="269">
        <f>SUM(C175)</f>
        <v>0</v>
      </c>
      <c r="D174" s="270" t="str">
        <f t="shared" si="2"/>
        <v/>
      </c>
    </row>
    <row r="175" ht="36" customHeight="1" spans="1:4">
      <c r="A175" s="268" t="s">
        <v>1467</v>
      </c>
      <c r="B175" s="269">
        <f>SUM(B176:B177)</f>
        <v>0</v>
      </c>
      <c r="C175" s="269">
        <f>SUM(C176:C177)</f>
        <v>0</v>
      </c>
      <c r="D175" s="270" t="str">
        <f t="shared" si="2"/>
        <v/>
      </c>
    </row>
    <row r="176" ht="36" customHeight="1" spans="1:4">
      <c r="A176" s="271" t="s">
        <v>1468</v>
      </c>
      <c r="B176" s="272">
        <v>0</v>
      </c>
      <c r="C176" s="272">
        <v>0</v>
      </c>
      <c r="D176" s="273" t="str">
        <f t="shared" si="2"/>
        <v/>
      </c>
    </row>
    <row r="177" ht="36" customHeight="1" spans="1:4">
      <c r="A177" s="271" t="s">
        <v>1469</v>
      </c>
      <c r="B177" s="272">
        <v>0</v>
      </c>
      <c r="C177" s="272">
        <v>0</v>
      </c>
      <c r="D177" s="273" t="str">
        <f t="shared" si="2"/>
        <v/>
      </c>
    </row>
    <row r="178" ht="36" customHeight="1" spans="1:4">
      <c r="A178" s="268" t="s">
        <v>1470</v>
      </c>
      <c r="B178" s="269">
        <f>SUM(B180:B183,B192)</f>
        <v>101100</v>
      </c>
      <c r="C178" s="269">
        <f>SUM(C180:C183,C192)</f>
        <v>3730</v>
      </c>
      <c r="D178" s="270">
        <f t="shared" si="2"/>
        <v>-0.963</v>
      </c>
    </row>
    <row r="179" ht="36" customHeight="1" spans="1:4">
      <c r="A179" s="268" t="s">
        <v>1471</v>
      </c>
      <c r="B179" s="269">
        <f>SUM(B180:B182)</f>
        <v>98593</v>
      </c>
      <c r="C179" s="269">
        <f>SUM(C180:C182)</f>
        <v>0</v>
      </c>
      <c r="D179" s="270">
        <f t="shared" si="2"/>
        <v>-1</v>
      </c>
    </row>
    <row r="180" ht="36" customHeight="1" spans="1:4">
      <c r="A180" s="271" t="s">
        <v>1472</v>
      </c>
      <c r="B180" s="272">
        <v>7593</v>
      </c>
      <c r="C180" s="272">
        <v>0</v>
      </c>
      <c r="D180" s="273">
        <f t="shared" si="2"/>
        <v>-1</v>
      </c>
    </row>
    <row r="181" ht="36" customHeight="1" spans="1:4">
      <c r="A181" s="271" t="s">
        <v>1473</v>
      </c>
      <c r="B181" s="272">
        <v>91000</v>
      </c>
      <c r="C181" s="272">
        <v>0</v>
      </c>
      <c r="D181" s="273">
        <f t="shared" si="2"/>
        <v>-1</v>
      </c>
    </row>
    <row r="182" ht="36" customHeight="1" spans="1:4">
      <c r="A182" s="271" t="s">
        <v>1474</v>
      </c>
      <c r="B182" s="272">
        <v>0</v>
      </c>
      <c r="C182" s="272">
        <v>0</v>
      </c>
      <c r="D182" s="273" t="str">
        <f t="shared" si="2"/>
        <v/>
      </c>
    </row>
    <row r="183" ht="36" customHeight="1" spans="1:4">
      <c r="A183" s="268" t="s">
        <v>1475</v>
      </c>
      <c r="B183" s="269">
        <f>SUM(B184:B191)</f>
        <v>425</v>
      </c>
      <c r="C183" s="269">
        <f>SUM(C184:C191)</f>
        <v>350</v>
      </c>
      <c r="D183" s="270">
        <f t="shared" si="2"/>
        <v>-0.176</v>
      </c>
    </row>
    <row r="184" ht="36" customHeight="1" spans="1:4">
      <c r="A184" s="271" t="s">
        <v>1476</v>
      </c>
      <c r="B184" s="272">
        <v>0</v>
      </c>
      <c r="C184" s="272">
        <v>0</v>
      </c>
      <c r="D184" s="273" t="str">
        <f t="shared" si="2"/>
        <v/>
      </c>
    </row>
    <row r="185" ht="36" customHeight="1" spans="1:4">
      <c r="A185" s="271" t="s">
        <v>1477</v>
      </c>
      <c r="B185" s="272">
        <v>0</v>
      </c>
      <c r="C185" s="272">
        <v>0</v>
      </c>
      <c r="D185" s="273" t="str">
        <f t="shared" si="2"/>
        <v/>
      </c>
    </row>
    <row r="186" ht="36" customHeight="1" spans="1:4">
      <c r="A186" s="271" t="s">
        <v>1478</v>
      </c>
      <c r="B186" s="272">
        <v>379</v>
      </c>
      <c r="C186" s="272">
        <v>350</v>
      </c>
      <c r="D186" s="273">
        <f t="shared" si="2"/>
        <v>-0.077</v>
      </c>
    </row>
    <row r="187" ht="36" customHeight="1" spans="1:4">
      <c r="A187" s="271" t="s">
        <v>1479</v>
      </c>
      <c r="B187" s="272">
        <v>0</v>
      </c>
      <c r="C187" s="272">
        <v>0</v>
      </c>
      <c r="D187" s="273" t="str">
        <f t="shared" si="2"/>
        <v/>
      </c>
    </row>
    <row r="188" ht="36" customHeight="1" spans="1:4">
      <c r="A188" s="271" t="s">
        <v>1480</v>
      </c>
      <c r="B188" s="272">
        <v>0</v>
      </c>
      <c r="C188" s="272">
        <v>0</v>
      </c>
      <c r="D188" s="273" t="str">
        <f t="shared" si="2"/>
        <v/>
      </c>
    </row>
    <row r="189" ht="36" customHeight="1" spans="1:4">
      <c r="A189" s="271" t="s">
        <v>1481</v>
      </c>
      <c r="B189" s="272">
        <v>0</v>
      </c>
      <c r="C189" s="272">
        <v>0</v>
      </c>
      <c r="D189" s="273" t="str">
        <f t="shared" si="2"/>
        <v/>
      </c>
    </row>
    <row r="190" ht="36" customHeight="1" spans="1:4">
      <c r="A190" s="271" t="s">
        <v>1482</v>
      </c>
      <c r="B190" s="272">
        <v>46</v>
      </c>
      <c r="C190" s="272">
        <v>0</v>
      </c>
      <c r="D190" s="273">
        <f t="shared" si="2"/>
        <v>-1</v>
      </c>
    </row>
    <row r="191" ht="36" customHeight="1" spans="1:4">
      <c r="A191" s="271" t="s">
        <v>1483</v>
      </c>
      <c r="B191" s="272">
        <v>0</v>
      </c>
      <c r="C191" s="272">
        <v>0</v>
      </c>
      <c r="D191" s="273" t="str">
        <f t="shared" si="2"/>
        <v/>
      </c>
    </row>
    <row r="192" ht="36" customHeight="1" spans="1:4">
      <c r="A192" s="268" t="s">
        <v>1484</v>
      </c>
      <c r="B192" s="269">
        <f>SUM(B193:B203)</f>
        <v>2082</v>
      </c>
      <c r="C192" s="269">
        <f>SUM(C193:C203)</f>
        <v>3380</v>
      </c>
      <c r="D192" s="270">
        <f t="shared" si="2"/>
        <v>0.623</v>
      </c>
    </row>
    <row r="193" ht="36" customHeight="1" spans="1:4">
      <c r="A193" s="271" t="s">
        <v>1485</v>
      </c>
      <c r="B193" s="272">
        <v>0</v>
      </c>
      <c r="C193" s="272">
        <v>0</v>
      </c>
      <c r="D193" s="273" t="str">
        <f t="shared" si="2"/>
        <v/>
      </c>
    </row>
    <row r="194" ht="36" customHeight="1" spans="1:4">
      <c r="A194" s="271" t="s">
        <v>1486</v>
      </c>
      <c r="B194" s="272">
        <v>218</v>
      </c>
      <c r="C194" s="272">
        <v>1080</v>
      </c>
      <c r="D194" s="273">
        <f t="shared" si="2"/>
        <v>3.954</v>
      </c>
    </row>
    <row r="195" ht="36" customHeight="1" spans="1:4">
      <c r="A195" s="271" t="s">
        <v>1487</v>
      </c>
      <c r="B195" s="272">
        <v>1705</v>
      </c>
      <c r="C195" s="272">
        <v>2000</v>
      </c>
      <c r="D195" s="273">
        <f t="shared" si="2"/>
        <v>0.173</v>
      </c>
    </row>
    <row r="196" ht="36" customHeight="1" spans="1:4">
      <c r="A196" s="271" t="s">
        <v>1488</v>
      </c>
      <c r="B196" s="272">
        <v>0</v>
      </c>
      <c r="C196" s="272">
        <v>0</v>
      </c>
      <c r="D196" s="273" t="str">
        <f t="shared" ref="D196:D259" si="3">IF(B196&lt;&gt;0,C196/B196-1,"")</f>
        <v/>
      </c>
    </row>
    <row r="197" ht="36" customHeight="1" spans="1:4">
      <c r="A197" s="271" t="s">
        <v>1489</v>
      </c>
      <c r="B197" s="272">
        <v>0</v>
      </c>
      <c r="C197" s="272">
        <v>0</v>
      </c>
      <c r="D197" s="273" t="str">
        <f t="shared" si="3"/>
        <v/>
      </c>
    </row>
    <row r="198" ht="36" customHeight="1" spans="1:4">
      <c r="A198" s="271" t="s">
        <v>1490</v>
      </c>
      <c r="B198" s="272">
        <v>159</v>
      </c>
      <c r="C198" s="272">
        <v>300</v>
      </c>
      <c r="D198" s="273">
        <f t="shared" si="3"/>
        <v>0.887</v>
      </c>
    </row>
    <row r="199" ht="36" customHeight="1" spans="1:4">
      <c r="A199" s="271" t="s">
        <v>1491</v>
      </c>
      <c r="B199" s="272">
        <v>0</v>
      </c>
      <c r="C199" s="272">
        <v>0</v>
      </c>
      <c r="D199" s="273" t="str">
        <f t="shared" si="3"/>
        <v/>
      </c>
    </row>
    <row r="200" ht="36" customHeight="1" spans="1:4">
      <c r="A200" s="271" t="s">
        <v>1492</v>
      </c>
      <c r="B200" s="272">
        <v>0</v>
      </c>
      <c r="C200" s="272">
        <v>0</v>
      </c>
      <c r="D200" s="273" t="str">
        <f t="shared" si="3"/>
        <v/>
      </c>
    </row>
    <row r="201" ht="36" customHeight="1" spans="1:4">
      <c r="A201" s="271" t="s">
        <v>1493</v>
      </c>
      <c r="B201" s="272">
        <v>0</v>
      </c>
      <c r="C201" s="272">
        <v>0</v>
      </c>
      <c r="D201" s="273" t="str">
        <f t="shared" si="3"/>
        <v/>
      </c>
    </row>
    <row r="202" ht="36" customHeight="1" spans="1:4">
      <c r="A202" s="271" t="s">
        <v>1494</v>
      </c>
      <c r="B202" s="272">
        <v>0</v>
      </c>
      <c r="C202" s="272">
        <v>0</v>
      </c>
      <c r="D202" s="273" t="str">
        <f t="shared" si="3"/>
        <v/>
      </c>
    </row>
    <row r="203" ht="36" customHeight="1" spans="1:4">
      <c r="A203" s="271" t="s">
        <v>1495</v>
      </c>
      <c r="B203" s="272">
        <v>0</v>
      </c>
      <c r="C203" s="272">
        <v>0</v>
      </c>
      <c r="D203" s="273" t="str">
        <f t="shared" si="3"/>
        <v/>
      </c>
    </row>
    <row r="204" ht="36" customHeight="1" spans="1:4">
      <c r="A204" s="268" t="s">
        <v>1496</v>
      </c>
      <c r="B204" s="269">
        <f>SUM(B205:B220)</f>
        <v>15064</v>
      </c>
      <c r="C204" s="269">
        <f>SUM(C205:C220)</f>
        <v>26905</v>
      </c>
      <c r="D204" s="270">
        <f t="shared" si="3"/>
        <v>0.786</v>
      </c>
    </row>
    <row r="205" ht="36" customHeight="1" spans="1:4">
      <c r="A205" s="271" t="s">
        <v>1497</v>
      </c>
      <c r="B205" s="272">
        <v>0</v>
      </c>
      <c r="C205" s="272">
        <v>0</v>
      </c>
      <c r="D205" s="273" t="str">
        <f t="shared" si="3"/>
        <v/>
      </c>
    </row>
    <row r="206" ht="36" customHeight="1" spans="1:4">
      <c r="A206" s="271" t="s">
        <v>1498</v>
      </c>
      <c r="B206" s="272">
        <v>0</v>
      </c>
      <c r="C206" s="272">
        <v>0</v>
      </c>
      <c r="D206" s="273" t="str">
        <f t="shared" si="3"/>
        <v/>
      </c>
    </row>
    <row r="207" ht="36" customHeight="1" spans="1:4">
      <c r="A207" s="271" t="s">
        <v>1499</v>
      </c>
      <c r="B207" s="272">
        <v>0</v>
      </c>
      <c r="C207" s="272">
        <v>0</v>
      </c>
      <c r="D207" s="273" t="str">
        <f t="shared" si="3"/>
        <v/>
      </c>
    </row>
    <row r="208" ht="36" customHeight="1" spans="1:4">
      <c r="A208" s="271" t="s">
        <v>1500</v>
      </c>
      <c r="B208" s="272">
        <v>2490</v>
      </c>
      <c r="C208" s="272">
        <v>2623</v>
      </c>
      <c r="D208" s="273">
        <f t="shared" si="3"/>
        <v>0.053</v>
      </c>
    </row>
    <row r="209" ht="36" customHeight="1" spans="1:4">
      <c r="A209" s="271" t="s">
        <v>1501</v>
      </c>
      <c r="B209" s="272">
        <v>0</v>
      </c>
      <c r="C209" s="272">
        <v>0</v>
      </c>
      <c r="D209" s="273" t="str">
        <f t="shared" si="3"/>
        <v/>
      </c>
    </row>
    <row r="210" ht="36" customHeight="1" spans="1:4">
      <c r="A210" s="271" t="s">
        <v>1502</v>
      </c>
      <c r="B210" s="272">
        <v>0</v>
      </c>
      <c r="C210" s="272">
        <v>0</v>
      </c>
      <c r="D210" s="273" t="str">
        <f t="shared" si="3"/>
        <v/>
      </c>
    </row>
    <row r="211" ht="36" customHeight="1" spans="1:4">
      <c r="A211" s="271" t="s">
        <v>1503</v>
      </c>
      <c r="B211" s="272">
        <v>0</v>
      </c>
      <c r="C211" s="272">
        <v>0</v>
      </c>
      <c r="D211" s="273" t="str">
        <f t="shared" si="3"/>
        <v/>
      </c>
    </row>
    <row r="212" ht="36" customHeight="1" spans="1:4">
      <c r="A212" s="271" t="s">
        <v>1504</v>
      </c>
      <c r="B212" s="272">
        <v>0</v>
      </c>
      <c r="C212" s="272">
        <v>0</v>
      </c>
      <c r="D212" s="273" t="str">
        <f t="shared" si="3"/>
        <v/>
      </c>
    </row>
    <row r="213" ht="36" customHeight="1" spans="1:4">
      <c r="A213" s="271" t="s">
        <v>1505</v>
      </c>
      <c r="B213" s="272">
        <v>0</v>
      </c>
      <c r="C213" s="272">
        <v>0</v>
      </c>
      <c r="D213" s="273" t="str">
        <f t="shared" si="3"/>
        <v/>
      </c>
    </row>
    <row r="214" ht="36" customHeight="1" spans="1:4">
      <c r="A214" s="271" t="s">
        <v>1506</v>
      </c>
      <c r="B214" s="272">
        <v>0</v>
      </c>
      <c r="C214" s="272">
        <v>0</v>
      </c>
      <c r="D214" s="273" t="str">
        <f t="shared" si="3"/>
        <v/>
      </c>
    </row>
    <row r="215" ht="36" customHeight="1" spans="1:4">
      <c r="A215" s="271" t="s">
        <v>1507</v>
      </c>
      <c r="B215" s="272">
        <v>0</v>
      </c>
      <c r="C215" s="272">
        <v>0</v>
      </c>
      <c r="D215" s="273" t="str">
        <f t="shared" si="3"/>
        <v/>
      </c>
    </row>
    <row r="216" ht="36" customHeight="1" spans="1:4">
      <c r="A216" s="271" t="s">
        <v>1508</v>
      </c>
      <c r="B216" s="272">
        <v>100</v>
      </c>
      <c r="C216" s="272">
        <v>1222</v>
      </c>
      <c r="D216" s="273">
        <f t="shared" si="3"/>
        <v>11.22</v>
      </c>
    </row>
    <row r="217" ht="36" customHeight="1" spans="1:4">
      <c r="A217" s="271" t="s">
        <v>1509</v>
      </c>
      <c r="B217" s="272">
        <v>8918</v>
      </c>
      <c r="C217" s="272">
        <v>18494</v>
      </c>
      <c r="D217" s="273">
        <f t="shared" si="3"/>
        <v>1.074</v>
      </c>
    </row>
    <row r="218" ht="36" customHeight="1" spans="1:4">
      <c r="A218" s="271" t="s">
        <v>1510</v>
      </c>
      <c r="B218" s="272">
        <v>0</v>
      </c>
      <c r="C218" s="272">
        <v>0</v>
      </c>
      <c r="D218" s="273" t="str">
        <f t="shared" si="3"/>
        <v/>
      </c>
    </row>
    <row r="219" ht="36" customHeight="1" spans="1:4">
      <c r="A219" s="271" t="s">
        <v>1511</v>
      </c>
      <c r="B219" s="272">
        <v>3556</v>
      </c>
      <c r="C219" s="272">
        <v>4566</v>
      </c>
      <c r="D219" s="273">
        <f t="shared" si="3"/>
        <v>0.284</v>
      </c>
    </row>
    <row r="220" ht="36" customHeight="1" spans="1:4">
      <c r="A220" s="271" t="s">
        <v>1512</v>
      </c>
      <c r="B220" s="272">
        <v>0</v>
      </c>
      <c r="C220" s="272">
        <v>0</v>
      </c>
      <c r="D220" s="273" t="str">
        <f t="shared" si="3"/>
        <v/>
      </c>
    </row>
    <row r="221" ht="36" customHeight="1" spans="1:4">
      <c r="A221" s="268" t="s">
        <v>1513</v>
      </c>
      <c r="B221" s="269">
        <f>B222</f>
        <v>616</v>
      </c>
      <c r="C221" s="269">
        <f>C222</f>
        <v>0</v>
      </c>
      <c r="D221" s="270">
        <f t="shared" si="3"/>
        <v>-1</v>
      </c>
    </row>
    <row r="222" ht="36" customHeight="1" spans="1:4">
      <c r="A222" s="268" t="s">
        <v>1514</v>
      </c>
      <c r="B222" s="269">
        <f>SUM(B223:B238)</f>
        <v>616</v>
      </c>
      <c r="C222" s="269">
        <f>SUM(C223:C238)</f>
        <v>0</v>
      </c>
      <c r="D222" s="270">
        <f t="shared" si="3"/>
        <v>-1</v>
      </c>
    </row>
    <row r="223" ht="36" customHeight="1" spans="1:4">
      <c r="A223" s="271" t="s">
        <v>1515</v>
      </c>
      <c r="B223" s="272">
        <v>0</v>
      </c>
      <c r="C223" s="272">
        <v>0</v>
      </c>
      <c r="D223" s="273" t="str">
        <f t="shared" si="3"/>
        <v/>
      </c>
    </row>
    <row r="224" ht="36" customHeight="1" spans="1:4">
      <c r="A224" s="271" t="s">
        <v>1516</v>
      </c>
      <c r="B224" s="272">
        <v>0</v>
      </c>
      <c r="C224" s="272">
        <v>0</v>
      </c>
      <c r="D224" s="273" t="str">
        <f t="shared" si="3"/>
        <v/>
      </c>
    </row>
    <row r="225" ht="36" customHeight="1" spans="1:4">
      <c r="A225" s="271" t="s">
        <v>1517</v>
      </c>
      <c r="B225" s="272">
        <v>0</v>
      </c>
      <c r="C225" s="272">
        <v>0</v>
      </c>
      <c r="D225" s="273" t="str">
        <f t="shared" si="3"/>
        <v/>
      </c>
    </row>
    <row r="226" ht="36" customHeight="1" spans="1:4">
      <c r="A226" s="271" t="s">
        <v>1518</v>
      </c>
      <c r="B226" s="272">
        <v>4</v>
      </c>
      <c r="C226" s="272">
        <v>0</v>
      </c>
      <c r="D226" s="273">
        <f t="shared" si="3"/>
        <v>-1</v>
      </c>
    </row>
    <row r="227" ht="36" customHeight="1" spans="1:4">
      <c r="A227" s="271" t="s">
        <v>1519</v>
      </c>
      <c r="B227" s="272">
        <v>0</v>
      </c>
      <c r="C227" s="272">
        <v>0</v>
      </c>
      <c r="D227" s="273" t="str">
        <f t="shared" si="3"/>
        <v/>
      </c>
    </row>
    <row r="228" ht="36" customHeight="1" spans="1:4">
      <c r="A228" s="271" t="s">
        <v>1520</v>
      </c>
      <c r="B228" s="272">
        <v>0</v>
      </c>
      <c r="C228" s="272">
        <v>0</v>
      </c>
      <c r="D228" s="273" t="str">
        <f t="shared" si="3"/>
        <v/>
      </c>
    </row>
    <row r="229" ht="36" customHeight="1" spans="1:4">
      <c r="A229" s="271" t="s">
        <v>1521</v>
      </c>
      <c r="B229" s="272">
        <v>0</v>
      </c>
      <c r="C229" s="272">
        <v>0</v>
      </c>
      <c r="D229" s="273" t="str">
        <f t="shared" si="3"/>
        <v/>
      </c>
    </row>
    <row r="230" ht="36" customHeight="1" spans="1:4">
      <c r="A230" s="271" t="s">
        <v>1522</v>
      </c>
      <c r="B230" s="272">
        <v>0</v>
      </c>
      <c r="C230" s="272">
        <v>0</v>
      </c>
      <c r="D230" s="273" t="str">
        <f t="shared" si="3"/>
        <v/>
      </c>
    </row>
    <row r="231" ht="36" customHeight="1" spans="1:4">
      <c r="A231" s="271" t="s">
        <v>1523</v>
      </c>
      <c r="B231" s="272">
        <v>0</v>
      </c>
      <c r="C231" s="272">
        <v>0</v>
      </c>
      <c r="D231" s="273" t="str">
        <f t="shared" si="3"/>
        <v/>
      </c>
    </row>
    <row r="232" ht="36" customHeight="1" spans="1:4">
      <c r="A232" s="271" t="s">
        <v>1524</v>
      </c>
      <c r="B232" s="272">
        <v>0</v>
      </c>
      <c r="C232" s="272">
        <v>0</v>
      </c>
      <c r="D232" s="273" t="str">
        <f t="shared" si="3"/>
        <v/>
      </c>
    </row>
    <row r="233" ht="36" customHeight="1" spans="1:4">
      <c r="A233" s="271" t="s">
        <v>1525</v>
      </c>
      <c r="B233" s="272">
        <v>0</v>
      </c>
      <c r="C233" s="272">
        <v>0</v>
      </c>
      <c r="D233" s="273" t="str">
        <f t="shared" si="3"/>
        <v/>
      </c>
    </row>
    <row r="234" ht="36" customHeight="1" spans="1:4">
      <c r="A234" s="271" t="s">
        <v>1526</v>
      </c>
      <c r="B234" s="272">
        <v>0</v>
      </c>
      <c r="C234" s="272">
        <v>0</v>
      </c>
      <c r="D234" s="273" t="str">
        <f t="shared" si="3"/>
        <v/>
      </c>
    </row>
    <row r="235" ht="36" customHeight="1" spans="1:4">
      <c r="A235" s="271" t="s">
        <v>1527</v>
      </c>
      <c r="B235" s="272">
        <v>514</v>
      </c>
      <c r="C235" s="272">
        <v>0</v>
      </c>
      <c r="D235" s="273">
        <f t="shared" si="3"/>
        <v>-1</v>
      </c>
    </row>
    <row r="236" ht="36" customHeight="1" spans="1:4">
      <c r="A236" s="271" t="s">
        <v>1528</v>
      </c>
      <c r="B236" s="272">
        <v>0</v>
      </c>
      <c r="C236" s="272">
        <v>0</v>
      </c>
      <c r="D236" s="273" t="str">
        <f t="shared" si="3"/>
        <v/>
      </c>
    </row>
    <row r="237" ht="36" customHeight="1" spans="1:4">
      <c r="A237" s="271" t="s">
        <v>1529</v>
      </c>
      <c r="B237" s="272">
        <v>98</v>
      </c>
      <c r="C237" s="272">
        <v>0</v>
      </c>
      <c r="D237" s="273">
        <f t="shared" si="3"/>
        <v>-1</v>
      </c>
    </row>
    <row r="238" ht="36" customHeight="1" spans="1:4">
      <c r="A238" s="271" t="s">
        <v>1530</v>
      </c>
      <c r="B238" s="272">
        <v>0</v>
      </c>
      <c r="C238" s="272">
        <v>0</v>
      </c>
      <c r="D238" s="273" t="str">
        <f t="shared" si="3"/>
        <v/>
      </c>
    </row>
    <row r="239" ht="36" customHeight="1" spans="1:4">
      <c r="A239" s="268" t="s">
        <v>1531</v>
      </c>
      <c r="B239" s="269">
        <f>SUM(B240,B253)</f>
        <v>12348</v>
      </c>
      <c r="C239" s="269">
        <f>SUM(C240,C253)</f>
        <v>49129</v>
      </c>
      <c r="D239" s="270">
        <f t="shared" si="3"/>
        <v>2.979</v>
      </c>
    </row>
    <row r="240" ht="36" customHeight="1" spans="1:4">
      <c r="A240" s="268" t="s">
        <v>1532</v>
      </c>
      <c r="B240" s="269">
        <f>SUM(B241:B252)</f>
        <v>12348</v>
      </c>
      <c r="C240" s="269">
        <f>SUM(C241:C252)</f>
        <v>49129</v>
      </c>
      <c r="D240" s="270">
        <f t="shared" si="3"/>
        <v>2.979</v>
      </c>
    </row>
    <row r="241" ht="36" customHeight="1" spans="1:4">
      <c r="A241" s="271" t="s">
        <v>1533</v>
      </c>
      <c r="B241" s="272">
        <v>871</v>
      </c>
      <c r="C241" s="272">
        <v>49129</v>
      </c>
      <c r="D241" s="273">
        <f t="shared" si="3"/>
        <v>55.405</v>
      </c>
    </row>
    <row r="242" ht="36" customHeight="1" spans="1:4">
      <c r="A242" s="271" t="s">
        <v>1534</v>
      </c>
      <c r="B242" s="272">
        <v>0</v>
      </c>
      <c r="C242" s="272">
        <v>0</v>
      </c>
      <c r="D242" s="273" t="str">
        <f t="shared" si="3"/>
        <v/>
      </c>
    </row>
    <row r="243" ht="36" customHeight="1" spans="1:4">
      <c r="A243" s="271" t="s">
        <v>1535</v>
      </c>
      <c r="B243" s="272">
        <v>5000</v>
      </c>
      <c r="C243" s="272">
        <v>0</v>
      </c>
      <c r="D243" s="273">
        <f t="shared" si="3"/>
        <v>-1</v>
      </c>
    </row>
    <row r="244" ht="36" customHeight="1" spans="1:4">
      <c r="A244" s="271" t="s">
        <v>1536</v>
      </c>
      <c r="B244" s="272">
        <v>0</v>
      </c>
      <c r="C244" s="272">
        <v>0</v>
      </c>
      <c r="D244" s="273" t="str">
        <f t="shared" si="3"/>
        <v/>
      </c>
    </row>
    <row r="245" ht="36" customHeight="1" spans="1:4">
      <c r="A245" s="271" t="s">
        <v>1537</v>
      </c>
      <c r="B245" s="272">
        <v>570</v>
      </c>
      <c r="C245" s="272">
        <v>0</v>
      </c>
      <c r="D245" s="273">
        <f t="shared" si="3"/>
        <v>-1</v>
      </c>
    </row>
    <row r="246" ht="36" customHeight="1" spans="1:4">
      <c r="A246" s="271" t="s">
        <v>1538</v>
      </c>
      <c r="B246" s="272">
        <v>0</v>
      </c>
      <c r="C246" s="272">
        <v>0</v>
      </c>
      <c r="D246" s="273" t="str">
        <f t="shared" si="3"/>
        <v/>
      </c>
    </row>
    <row r="247" ht="36" customHeight="1" spans="1:4">
      <c r="A247" s="271" t="s">
        <v>1539</v>
      </c>
      <c r="B247" s="272">
        <v>0</v>
      </c>
      <c r="C247" s="272">
        <v>0</v>
      </c>
      <c r="D247" s="273" t="str">
        <f t="shared" si="3"/>
        <v/>
      </c>
    </row>
    <row r="248" ht="36" customHeight="1" spans="1:4">
      <c r="A248" s="271" t="s">
        <v>1540</v>
      </c>
      <c r="B248" s="272">
        <v>700</v>
      </c>
      <c r="C248" s="272">
        <v>0</v>
      </c>
      <c r="D248" s="273">
        <f t="shared" si="3"/>
        <v>-1</v>
      </c>
    </row>
    <row r="249" ht="36" customHeight="1" spans="1:4">
      <c r="A249" s="271" t="s">
        <v>1541</v>
      </c>
      <c r="B249" s="272">
        <v>0</v>
      </c>
      <c r="C249" s="272">
        <v>0</v>
      </c>
      <c r="D249" s="273" t="str">
        <f t="shared" si="3"/>
        <v/>
      </c>
    </row>
    <row r="250" ht="36" customHeight="1" spans="1:4">
      <c r="A250" s="271" t="s">
        <v>1542</v>
      </c>
      <c r="B250" s="272">
        <v>5207</v>
      </c>
      <c r="C250" s="272">
        <v>0</v>
      </c>
      <c r="D250" s="273">
        <f t="shared" si="3"/>
        <v>-1</v>
      </c>
    </row>
    <row r="251" ht="36" customHeight="1" spans="1:4">
      <c r="A251" s="271" t="s">
        <v>1543</v>
      </c>
      <c r="B251" s="272">
        <v>0</v>
      </c>
      <c r="C251" s="272">
        <v>0</v>
      </c>
      <c r="D251" s="273" t="str">
        <f t="shared" si="3"/>
        <v/>
      </c>
    </row>
    <row r="252" ht="36" customHeight="1" spans="1:4">
      <c r="A252" s="271" t="s">
        <v>1544</v>
      </c>
      <c r="B252" s="272">
        <v>0</v>
      </c>
      <c r="C252" s="272">
        <v>0</v>
      </c>
      <c r="D252" s="273" t="str">
        <f t="shared" si="3"/>
        <v/>
      </c>
    </row>
    <row r="253" ht="36" customHeight="1" spans="1:4">
      <c r="A253" s="268" t="s">
        <v>1545</v>
      </c>
      <c r="B253" s="269">
        <f>SUM(B254:B259)</f>
        <v>0</v>
      </c>
      <c r="C253" s="269">
        <f>SUM(C254:C259)</f>
        <v>0</v>
      </c>
      <c r="D253" s="270" t="str">
        <f t="shared" si="3"/>
        <v/>
      </c>
    </row>
    <row r="254" ht="36" customHeight="1" spans="1:4">
      <c r="A254" s="271" t="s">
        <v>1546</v>
      </c>
      <c r="B254" s="272">
        <v>0</v>
      </c>
      <c r="C254" s="272">
        <v>0</v>
      </c>
      <c r="D254" s="273" t="str">
        <f t="shared" si="3"/>
        <v/>
      </c>
    </row>
    <row r="255" ht="36" customHeight="1" spans="1:4">
      <c r="A255" s="271" t="s">
        <v>1547</v>
      </c>
      <c r="B255" s="272">
        <v>0</v>
      </c>
      <c r="C255" s="272">
        <v>0</v>
      </c>
      <c r="D255" s="273" t="str">
        <f t="shared" si="3"/>
        <v/>
      </c>
    </row>
    <row r="256" ht="36" customHeight="1" spans="1:4">
      <c r="A256" s="271" t="s">
        <v>1548</v>
      </c>
      <c r="B256" s="272">
        <v>0</v>
      </c>
      <c r="C256" s="272">
        <v>0</v>
      </c>
      <c r="D256" s="273" t="str">
        <f t="shared" si="3"/>
        <v/>
      </c>
    </row>
    <row r="257" ht="36" customHeight="1" spans="1:4">
      <c r="A257" s="271" t="s">
        <v>1549</v>
      </c>
      <c r="B257" s="272">
        <v>0</v>
      </c>
      <c r="C257" s="272">
        <v>0</v>
      </c>
      <c r="D257" s="273" t="str">
        <f t="shared" si="3"/>
        <v/>
      </c>
    </row>
    <row r="258" ht="36" customHeight="1" spans="1:4">
      <c r="A258" s="271" t="s">
        <v>1550</v>
      </c>
      <c r="B258" s="272">
        <v>0</v>
      </c>
      <c r="C258" s="272">
        <v>0</v>
      </c>
      <c r="D258" s="273" t="str">
        <f t="shared" si="3"/>
        <v/>
      </c>
    </row>
    <row r="259" ht="36" customHeight="1" spans="1:4">
      <c r="A259" s="271" t="s">
        <v>1551</v>
      </c>
      <c r="B259" s="272">
        <v>0</v>
      </c>
      <c r="C259" s="272">
        <v>0</v>
      </c>
      <c r="D259" s="273" t="str">
        <f t="shared" si="3"/>
        <v/>
      </c>
    </row>
    <row r="260" ht="36" customHeight="1" spans="1:4">
      <c r="A260" s="271"/>
      <c r="B260" s="274">
        <v>0</v>
      </c>
      <c r="C260" s="274">
        <v>0</v>
      </c>
      <c r="D260" s="273" t="str">
        <f>IF(B260&lt;&gt;0,C260/B260-1,"")</f>
        <v/>
      </c>
    </row>
    <row r="261" ht="36" customHeight="1" spans="1:4">
      <c r="A261" s="275" t="s">
        <v>1552</v>
      </c>
      <c r="B261" s="269">
        <f>SUM(B4,B20,B32,B43,B98,B122,B174,B178,B204,B221,B239)</f>
        <v>686340</v>
      </c>
      <c r="C261" s="269">
        <f>SUM(C4,C20,C32,C43,C98,C122,C174,C178,C204,C221,C239)</f>
        <v>360902</v>
      </c>
      <c r="D261" s="270">
        <f>IF(B261&lt;&gt;0,C261/B261-1,"")</f>
        <v>-0.474</v>
      </c>
    </row>
    <row r="262" ht="36" customHeight="1" spans="1:4">
      <c r="A262" s="276" t="s">
        <v>70</v>
      </c>
      <c r="B262" s="277">
        <f>SUM(B263,B266,B267:B267)</f>
        <v>201611</v>
      </c>
      <c r="C262" s="277">
        <f>SUM(C263,C266,C267:C267)</f>
        <v>30218</v>
      </c>
      <c r="D262" s="278"/>
    </row>
    <row r="263" ht="36" customHeight="1" spans="1:4">
      <c r="A263" s="279" t="s">
        <v>1560</v>
      </c>
      <c r="B263" s="280">
        <f>SUM(B264,B265)</f>
        <v>149961</v>
      </c>
      <c r="C263" s="280">
        <f>SUM(C264,C265)</f>
        <v>30218</v>
      </c>
      <c r="D263" s="281"/>
    </row>
    <row r="264" ht="36" customHeight="1" spans="1:4">
      <c r="A264" s="279" t="s">
        <v>1561</v>
      </c>
      <c r="B264" s="280">
        <v>149961</v>
      </c>
      <c r="C264" s="280">
        <v>30218</v>
      </c>
      <c r="D264" s="281"/>
    </row>
    <row r="265" ht="36" customHeight="1" spans="1:4">
      <c r="A265" s="279" t="s">
        <v>1562</v>
      </c>
      <c r="B265" s="280"/>
      <c r="C265" s="280"/>
      <c r="D265" s="281"/>
    </row>
    <row r="266" ht="36" customHeight="1" spans="1:4">
      <c r="A266" s="279" t="s">
        <v>1084</v>
      </c>
      <c r="B266" s="280">
        <v>2521</v>
      </c>
      <c r="C266" s="280"/>
      <c r="D266" s="281"/>
    </row>
    <row r="267" ht="36" customHeight="1" spans="1:4">
      <c r="A267" s="279" t="s">
        <v>1554</v>
      </c>
      <c r="B267" s="280">
        <v>49129</v>
      </c>
      <c r="C267" s="280"/>
      <c r="D267" s="281"/>
    </row>
    <row r="268" ht="36" customHeight="1" spans="1:4">
      <c r="A268" s="282" t="s">
        <v>1555</v>
      </c>
      <c r="B268" s="277">
        <v>10190</v>
      </c>
      <c r="C268" s="277">
        <v>42800</v>
      </c>
      <c r="D268" s="281"/>
    </row>
    <row r="269" ht="36" customHeight="1" spans="1:4">
      <c r="A269" s="283" t="s">
        <v>77</v>
      </c>
      <c r="B269" s="277">
        <f>SUM(B261:B262,B268)</f>
        <v>898141</v>
      </c>
      <c r="C269" s="277">
        <f>SUM(C261:C262,C268)</f>
        <v>433920</v>
      </c>
      <c r="D269" s="278"/>
    </row>
    <row r="270" spans="2:3">
      <c r="B270" s="284"/>
      <c r="C270" s="284"/>
    </row>
    <row r="271" spans="2:3">
      <c r="B271" s="284"/>
      <c r="C271" s="284"/>
    </row>
    <row r="272" spans="2:3">
      <c r="B272" s="284"/>
      <c r="C272" s="284"/>
    </row>
  </sheetData>
  <mergeCells count="1">
    <mergeCell ref="A1:D1"/>
  </mergeCells>
  <conditionalFormatting sqref="A268:B268">
    <cfRule type="expression" dxfId="1" priority="2" stopIfTrue="1">
      <formula>"len($A:$A)=3"</formula>
    </cfRule>
  </conditionalFormatting>
  <conditionalFormatting sqref="C268">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ignoredErrors>
    <ignoredError sqref="B4:D269" unlockedFormula="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15"/>
  <sheetViews>
    <sheetView showGridLines="0" showZeros="0" workbookViewId="0">
      <selection activeCell="B5" sqref="B5"/>
    </sheetView>
  </sheetViews>
  <sheetFormatPr defaultColWidth="9" defaultRowHeight="13.5" outlineLevelCol="3"/>
  <cols>
    <col min="1" max="1" width="52.125" style="247" customWidth="1"/>
    <col min="2" max="4" width="20.625" customWidth="1"/>
  </cols>
  <sheetData>
    <row r="1" s="246" customFormat="1" ht="45" customHeight="1" spans="1:4">
      <c r="A1" s="248" t="s">
        <v>1563</v>
      </c>
      <c r="B1" s="248"/>
      <c r="C1" s="248"/>
      <c r="D1" s="248"/>
    </row>
    <row r="2" ht="20.1" customHeight="1" spans="1:4">
      <c r="A2" s="249"/>
      <c r="B2" s="250"/>
      <c r="C2" s="251"/>
      <c r="D2" s="251" t="s">
        <v>1</v>
      </c>
    </row>
    <row r="3" ht="45" customHeight="1" spans="1:4">
      <c r="A3" s="170" t="s">
        <v>1123</v>
      </c>
      <c r="B3" s="252" t="s">
        <v>41</v>
      </c>
      <c r="C3" s="252" t="s">
        <v>42</v>
      </c>
      <c r="D3" s="252" t="s">
        <v>3</v>
      </c>
    </row>
    <row r="4" ht="36" customHeight="1" spans="1:4">
      <c r="A4" s="204" t="s">
        <v>1328</v>
      </c>
      <c r="B4" s="253">
        <v>95</v>
      </c>
      <c r="C4" s="253"/>
      <c r="D4" s="254">
        <f t="shared" ref="D4:D15" si="0">IF(B4&lt;&gt;0,C4/B4-1,"")</f>
        <v>-1</v>
      </c>
    </row>
    <row r="5" ht="36" customHeight="1" spans="1:4">
      <c r="A5" s="204" t="s">
        <v>1344</v>
      </c>
      <c r="B5" s="253">
        <v>11111</v>
      </c>
      <c r="C5" s="253"/>
      <c r="D5" s="254">
        <f t="shared" si="0"/>
        <v>-1</v>
      </c>
    </row>
    <row r="6" ht="36" customHeight="1" spans="1:4">
      <c r="A6" s="204" t="s">
        <v>1353</v>
      </c>
      <c r="B6" s="253"/>
      <c r="C6" s="253"/>
      <c r="D6" s="254" t="str">
        <f t="shared" si="0"/>
        <v/>
      </c>
    </row>
    <row r="7" ht="36" customHeight="1" spans="1:4">
      <c r="A7" s="204" t="s">
        <v>1364</v>
      </c>
      <c r="B7" s="253">
        <v>2150</v>
      </c>
      <c r="C7" s="253"/>
      <c r="D7" s="254">
        <f t="shared" si="0"/>
        <v>-1</v>
      </c>
    </row>
    <row r="8" ht="36" customHeight="1" spans="1:4">
      <c r="A8" s="204" t="s">
        <v>1401</v>
      </c>
      <c r="B8" s="253">
        <v>13884</v>
      </c>
      <c r="C8" s="253">
        <v>20977</v>
      </c>
      <c r="D8" s="254">
        <f t="shared" si="0"/>
        <v>0.511</v>
      </c>
    </row>
    <row r="9" ht="36" customHeight="1" spans="1:4">
      <c r="A9" s="204" t="s">
        <v>1419</v>
      </c>
      <c r="B9" s="253"/>
      <c r="C9" s="253"/>
      <c r="D9" s="254" t="str">
        <f t="shared" si="0"/>
        <v/>
      </c>
    </row>
    <row r="10" ht="36" customHeight="1" spans="1:4">
      <c r="A10" s="204" t="s">
        <v>1466</v>
      </c>
      <c r="B10" s="253"/>
      <c r="C10" s="253"/>
      <c r="D10" s="254" t="str">
        <f t="shared" si="0"/>
        <v/>
      </c>
    </row>
    <row r="11" ht="36" customHeight="1" spans="1:4">
      <c r="A11" s="204" t="s">
        <v>1470</v>
      </c>
      <c r="B11" s="253">
        <v>16745</v>
      </c>
      <c r="C11" s="253">
        <v>9241</v>
      </c>
      <c r="D11" s="254">
        <f t="shared" si="0"/>
        <v>-0.448</v>
      </c>
    </row>
    <row r="12" ht="36" customHeight="1" spans="1:4">
      <c r="A12" s="204" t="s">
        <v>1496</v>
      </c>
      <c r="B12" s="253"/>
      <c r="C12" s="253"/>
      <c r="D12" s="254" t="str">
        <f t="shared" si="0"/>
        <v/>
      </c>
    </row>
    <row r="13" ht="36" customHeight="1" spans="1:4">
      <c r="A13" s="204" t="s">
        <v>1513</v>
      </c>
      <c r="B13" s="253"/>
      <c r="C13" s="253"/>
      <c r="D13" s="254" t="str">
        <f t="shared" si="0"/>
        <v/>
      </c>
    </row>
    <row r="14" ht="36" customHeight="1" spans="1:4">
      <c r="A14" s="204" t="s">
        <v>1531</v>
      </c>
      <c r="B14" s="253">
        <v>111614</v>
      </c>
      <c r="C14" s="253"/>
      <c r="D14" s="254">
        <f t="shared" si="0"/>
        <v>-1</v>
      </c>
    </row>
    <row r="15" ht="36" customHeight="1" spans="1:4">
      <c r="A15" s="202" t="s">
        <v>1564</v>
      </c>
      <c r="B15" s="255">
        <f>SUM(B4:B14)</f>
        <v>155599</v>
      </c>
      <c r="C15" s="255">
        <f>SUM(C4:C14)</f>
        <v>30218</v>
      </c>
      <c r="D15" s="256">
        <f t="shared" si="0"/>
        <v>-0.806</v>
      </c>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8"/>
  <sheetViews>
    <sheetView showGridLines="0" showZeros="0" topLeftCell="A24" workbookViewId="0">
      <selection activeCell="A32" sqref="A32"/>
    </sheetView>
  </sheetViews>
  <sheetFormatPr defaultColWidth="9" defaultRowHeight="14.25" outlineLevelCol="3"/>
  <cols>
    <col min="1" max="1" width="50.75" style="234" customWidth="1"/>
    <col min="2" max="4" width="20.625" style="234" customWidth="1"/>
    <col min="5" max="5" width="13.75" style="234"/>
    <col min="6" max="16384" width="9" style="234"/>
  </cols>
  <sheetData>
    <row r="1" ht="45" customHeight="1" spans="1:4">
      <c r="A1" s="240" t="s">
        <v>1565</v>
      </c>
      <c r="B1" s="240"/>
      <c r="C1" s="240"/>
      <c r="D1" s="240"/>
    </row>
    <row r="2" ht="20.1" customHeight="1" spans="1:4">
      <c r="A2" s="241"/>
      <c r="B2" s="242"/>
      <c r="C2" s="243"/>
      <c r="D2" s="244" t="s">
        <v>1566</v>
      </c>
    </row>
    <row r="3" ht="45" customHeight="1" spans="1:4">
      <c r="A3" s="211" t="s">
        <v>1567</v>
      </c>
      <c r="B3" s="79" t="s">
        <v>41</v>
      </c>
      <c r="C3" s="79" t="s">
        <v>42</v>
      </c>
      <c r="D3" s="79" t="s">
        <v>3</v>
      </c>
    </row>
    <row r="4" ht="36" customHeight="1" spans="1:4">
      <c r="A4" s="203" t="s">
        <v>1568</v>
      </c>
      <c r="B4" s="213">
        <f>SUM(B5:B35)</f>
        <v>1777</v>
      </c>
      <c r="C4" s="213">
        <f>SUM(C5:C35)</f>
        <v>1826</v>
      </c>
      <c r="D4" s="214">
        <f t="shared" ref="D4:D53" si="0">IF(B4&lt;&gt;0,C4/B4-1,"")</f>
        <v>0.028</v>
      </c>
    </row>
    <row r="5" ht="36" customHeight="1" spans="1:4">
      <c r="A5" s="204" t="s">
        <v>1569</v>
      </c>
      <c r="B5" s="213"/>
      <c r="C5" s="213"/>
      <c r="D5" s="214" t="str">
        <f t="shared" si="0"/>
        <v/>
      </c>
    </row>
    <row r="6" ht="36" customHeight="1" spans="1:4">
      <c r="A6" s="204" t="s">
        <v>1570</v>
      </c>
      <c r="B6" s="215"/>
      <c r="C6" s="215"/>
      <c r="D6" s="214" t="str">
        <f t="shared" si="0"/>
        <v/>
      </c>
    </row>
    <row r="7" ht="36" customHeight="1" spans="1:4">
      <c r="A7" s="204" t="s">
        <v>1571</v>
      </c>
      <c r="B7" s="215"/>
      <c r="C7" s="215"/>
      <c r="D7" s="214" t="str">
        <f t="shared" si="0"/>
        <v/>
      </c>
    </row>
    <row r="8" ht="36" customHeight="1" spans="1:4">
      <c r="A8" s="204" t="s">
        <v>1572</v>
      </c>
      <c r="B8" s="216"/>
      <c r="C8" s="217"/>
      <c r="D8" s="214" t="str">
        <f t="shared" si="0"/>
        <v/>
      </c>
    </row>
    <row r="9" ht="36" customHeight="1" spans="1:4">
      <c r="A9" s="204" t="s">
        <v>1573</v>
      </c>
      <c r="B9" s="215"/>
      <c r="C9" s="215"/>
      <c r="D9" s="214" t="str">
        <f t="shared" si="0"/>
        <v/>
      </c>
    </row>
    <row r="10" ht="36" customHeight="1" spans="1:4">
      <c r="A10" s="204" t="s">
        <v>1574</v>
      </c>
      <c r="B10" s="215"/>
      <c r="C10" s="215"/>
      <c r="D10" s="214" t="str">
        <f t="shared" si="0"/>
        <v/>
      </c>
    </row>
    <row r="11" ht="36" customHeight="1" spans="1:4">
      <c r="A11" s="204" t="s">
        <v>1575</v>
      </c>
      <c r="B11" s="215"/>
      <c r="C11" s="215"/>
      <c r="D11" s="214" t="str">
        <f t="shared" si="0"/>
        <v/>
      </c>
    </row>
    <row r="12" ht="36" customHeight="1" spans="1:4">
      <c r="A12" s="204" t="s">
        <v>1576</v>
      </c>
      <c r="B12" s="215"/>
      <c r="C12" s="215"/>
      <c r="D12" s="214" t="str">
        <f t="shared" si="0"/>
        <v/>
      </c>
    </row>
    <row r="13" ht="36" customHeight="1" spans="1:4">
      <c r="A13" s="204" t="s">
        <v>1577</v>
      </c>
      <c r="B13" s="215"/>
      <c r="C13" s="215"/>
      <c r="D13" s="214" t="str">
        <f t="shared" si="0"/>
        <v/>
      </c>
    </row>
    <row r="14" ht="36" customHeight="1" spans="1:4">
      <c r="A14" s="204" t="s">
        <v>1578</v>
      </c>
      <c r="B14" s="216"/>
      <c r="C14" s="217"/>
      <c r="D14" s="214" t="str">
        <f t="shared" si="0"/>
        <v/>
      </c>
    </row>
    <row r="15" ht="36" customHeight="1" spans="1:4">
      <c r="A15" s="204" t="s">
        <v>1579</v>
      </c>
      <c r="B15" s="215"/>
      <c r="C15" s="215"/>
      <c r="D15" s="214" t="str">
        <f t="shared" si="0"/>
        <v/>
      </c>
    </row>
    <row r="16" ht="36" customHeight="1" spans="1:4">
      <c r="A16" s="204" t="s">
        <v>1580</v>
      </c>
      <c r="B16" s="215"/>
      <c r="C16" s="215"/>
      <c r="D16" s="214" t="str">
        <f t="shared" si="0"/>
        <v/>
      </c>
    </row>
    <row r="17" ht="36" customHeight="1" spans="1:4">
      <c r="A17" s="204" t="s">
        <v>1581</v>
      </c>
      <c r="B17" s="216"/>
      <c r="C17" s="217"/>
      <c r="D17" s="214" t="str">
        <f t="shared" si="0"/>
        <v/>
      </c>
    </row>
    <row r="18" ht="36" customHeight="1" spans="1:4">
      <c r="A18" s="204" t="s">
        <v>1582</v>
      </c>
      <c r="B18" s="215"/>
      <c r="C18" s="215"/>
      <c r="D18" s="214" t="str">
        <f t="shared" si="0"/>
        <v/>
      </c>
    </row>
    <row r="19" ht="36" customHeight="1" spans="1:4">
      <c r="A19" s="204" t="s">
        <v>1583</v>
      </c>
      <c r="B19" s="216"/>
      <c r="C19" s="217"/>
      <c r="D19" s="214" t="str">
        <f t="shared" si="0"/>
        <v/>
      </c>
    </row>
    <row r="20" ht="36" customHeight="1" spans="1:4">
      <c r="A20" s="204" t="s">
        <v>1584</v>
      </c>
      <c r="B20" s="216"/>
      <c r="C20" s="217"/>
      <c r="D20" s="214" t="str">
        <f t="shared" si="0"/>
        <v/>
      </c>
    </row>
    <row r="21" ht="36" customHeight="1" spans="1:4">
      <c r="A21" s="204" t="s">
        <v>1585</v>
      </c>
      <c r="B21" s="216"/>
      <c r="C21" s="217"/>
      <c r="D21" s="214" t="str">
        <f t="shared" si="0"/>
        <v/>
      </c>
    </row>
    <row r="22" ht="36" customHeight="1" spans="1:4">
      <c r="A22" s="204" t="s">
        <v>1586</v>
      </c>
      <c r="B22" s="216"/>
      <c r="C22" s="217"/>
      <c r="D22" s="214" t="str">
        <f t="shared" si="0"/>
        <v/>
      </c>
    </row>
    <row r="23" ht="36" customHeight="1" spans="1:4">
      <c r="A23" s="204" t="s">
        <v>1587</v>
      </c>
      <c r="B23" s="215"/>
      <c r="C23" s="215"/>
      <c r="D23" s="214" t="str">
        <f t="shared" si="0"/>
        <v/>
      </c>
    </row>
    <row r="24" ht="36" customHeight="1" spans="1:4">
      <c r="A24" s="204" t="s">
        <v>1588</v>
      </c>
      <c r="B24" s="215"/>
      <c r="C24" s="215"/>
      <c r="D24" s="214" t="str">
        <f t="shared" si="0"/>
        <v/>
      </c>
    </row>
    <row r="25" ht="36" customHeight="1" spans="1:4">
      <c r="A25" s="204" t="s">
        <v>1589</v>
      </c>
      <c r="B25" s="215">
        <v>242</v>
      </c>
      <c r="C25" s="215">
        <v>120</v>
      </c>
      <c r="D25" s="218">
        <f t="shared" si="0"/>
        <v>-0.504</v>
      </c>
    </row>
    <row r="26" ht="36" customHeight="1" spans="1:4">
      <c r="A26" s="204" t="s">
        <v>1590</v>
      </c>
      <c r="B26" s="216"/>
      <c r="C26" s="217"/>
      <c r="D26" s="214" t="str">
        <f t="shared" si="0"/>
        <v/>
      </c>
    </row>
    <row r="27" ht="36" customHeight="1" spans="1:4">
      <c r="A27" s="204" t="s">
        <v>1591</v>
      </c>
      <c r="B27" s="215"/>
      <c r="C27" s="215"/>
      <c r="D27" s="214" t="str">
        <f t="shared" si="0"/>
        <v/>
      </c>
    </row>
    <row r="28" ht="36" customHeight="1" spans="1:4">
      <c r="A28" s="204" t="s">
        <v>1592</v>
      </c>
      <c r="B28" s="216"/>
      <c r="C28" s="217"/>
      <c r="D28" s="214" t="str">
        <f t="shared" si="0"/>
        <v/>
      </c>
    </row>
    <row r="29" ht="36" customHeight="1" spans="1:4">
      <c r="A29" s="204" t="s">
        <v>1593</v>
      </c>
      <c r="B29" s="216"/>
      <c r="C29" s="217"/>
      <c r="D29" s="214" t="str">
        <f t="shared" si="0"/>
        <v/>
      </c>
    </row>
    <row r="30" ht="36" customHeight="1" spans="1:4">
      <c r="A30" s="204" t="s">
        <v>1594</v>
      </c>
      <c r="B30" s="216"/>
      <c r="C30" s="217"/>
      <c r="D30" s="214" t="str">
        <f t="shared" si="0"/>
        <v/>
      </c>
    </row>
    <row r="31" ht="36" customHeight="1" spans="1:4">
      <c r="A31" s="204" t="s">
        <v>1595</v>
      </c>
      <c r="B31" s="216"/>
      <c r="C31" s="216"/>
      <c r="D31" s="214" t="str">
        <f t="shared" si="0"/>
        <v/>
      </c>
    </row>
    <row r="32" ht="36" customHeight="1" spans="1:4">
      <c r="A32" s="204" t="s">
        <v>1596</v>
      </c>
      <c r="B32" s="216"/>
      <c r="C32" s="217"/>
      <c r="D32" s="214" t="str">
        <f t="shared" si="0"/>
        <v/>
      </c>
    </row>
    <row r="33" ht="36" customHeight="1" spans="1:4">
      <c r="A33" s="204" t="s">
        <v>1597</v>
      </c>
      <c r="B33" s="216"/>
      <c r="C33" s="217"/>
      <c r="D33" s="214" t="str">
        <f t="shared" si="0"/>
        <v/>
      </c>
    </row>
    <row r="34" ht="36" customHeight="1" spans="1:4">
      <c r="A34" s="204" t="s">
        <v>1598</v>
      </c>
      <c r="B34" s="216"/>
      <c r="C34" s="217"/>
      <c r="D34" s="214" t="str">
        <f t="shared" si="0"/>
        <v/>
      </c>
    </row>
    <row r="35" ht="36" customHeight="1" spans="1:4">
      <c r="A35" s="204" t="s">
        <v>1599</v>
      </c>
      <c r="B35" s="216">
        <v>1535</v>
      </c>
      <c r="C35" s="217">
        <v>1706</v>
      </c>
      <c r="D35" s="218">
        <f t="shared" si="0"/>
        <v>0.111</v>
      </c>
    </row>
    <row r="36" ht="36" customHeight="1" spans="1:4">
      <c r="A36" s="203" t="s">
        <v>1600</v>
      </c>
      <c r="B36" s="216">
        <f>SUM(B37:B40)</f>
        <v>0</v>
      </c>
      <c r="C36" s="216">
        <f>SUM(C37:C40)</f>
        <v>0</v>
      </c>
      <c r="D36" s="214" t="str">
        <f t="shared" si="0"/>
        <v/>
      </c>
    </row>
    <row r="37" ht="36" customHeight="1" spans="1:4">
      <c r="A37" s="204" t="s">
        <v>1601</v>
      </c>
      <c r="B37" s="213"/>
      <c r="C37" s="213"/>
      <c r="D37" s="214" t="str">
        <f t="shared" si="0"/>
        <v/>
      </c>
    </row>
    <row r="38" ht="36" customHeight="1" spans="1:4">
      <c r="A38" s="204" t="s">
        <v>1602</v>
      </c>
      <c r="B38" s="216"/>
      <c r="C38" s="216"/>
      <c r="D38" s="214" t="str">
        <f t="shared" si="0"/>
        <v/>
      </c>
    </row>
    <row r="39" ht="36" customHeight="1" spans="1:4">
      <c r="A39" s="204" t="s">
        <v>1603</v>
      </c>
      <c r="B39" s="216"/>
      <c r="C39" s="216"/>
      <c r="D39" s="214" t="str">
        <f t="shared" si="0"/>
        <v/>
      </c>
    </row>
    <row r="40" ht="36" customHeight="1" spans="1:4">
      <c r="A40" s="204" t="s">
        <v>1604</v>
      </c>
      <c r="B40" s="216"/>
      <c r="C40" s="216"/>
      <c r="D40" s="214" t="str">
        <f t="shared" si="0"/>
        <v/>
      </c>
    </row>
    <row r="41" ht="36" customHeight="1" spans="1:4">
      <c r="A41" s="203" t="s">
        <v>1605</v>
      </c>
      <c r="B41" s="245">
        <f>SUM(B42:B46)</f>
        <v>0</v>
      </c>
      <c r="C41" s="245">
        <f>SUM(C42:C46)</f>
        <v>0</v>
      </c>
      <c r="D41" s="214" t="str">
        <f t="shared" si="0"/>
        <v/>
      </c>
    </row>
    <row r="42" ht="36" customHeight="1" spans="1:4">
      <c r="A42" s="220" t="s">
        <v>1606</v>
      </c>
      <c r="B42" s="118"/>
      <c r="C42" s="216"/>
      <c r="D42" s="214" t="str">
        <f t="shared" si="0"/>
        <v/>
      </c>
    </row>
    <row r="43" ht="36" customHeight="1" spans="1:4">
      <c r="A43" s="220" t="s">
        <v>1607</v>
      </c>
      <c r="B43" s="216"/>
      <c r="C43" s="217"/>
      <c r="D43" s="214" t="str">
        <f t="shared" si="0"/>
        <v/>
      </c>
    </row>
    <row r="44" ht="36" customHeight="1" spans="1:4">
      <c r="A44" s="220" t="s">
        <v>1608</v>
      </c>
      <c r="B44" s="221"/>
      <c r="C44" s="217"/>
      <c r="D44" s="214" t="str">
        <f t="shared" si="0"/>
        <v/>
      </c>
    </row>
    <row r="45" ht="36" customHeight="1" spans="1:4">
      <c r="A45" s="220" t="s">
        <v>1609</v>
      </c>
      <c r="B45" s="245"/>
      <c r="C45" s="213"/>
      <c r="D45" s="214" t="str">
        <f t="shared" si="0"/>
        <v/>
      </c>
    </row>
    <row r="46" ht="36" customHeight="1" spans="1:4">
      <c r="A46" s="220" t="s">
        <v>1610</v>
      </c>
      <c r="B46" s="118"/>
      <c r="C46" s="222"/>
      <c r="D46" s="214" t="str">
        <f t="shared" si="0"/>
        <v/>
      </c>
    </row>
    <row r="47" ht="36" customHeight="1" spans="1:4">
      <c r="A47" s="203" t="s">
        <v>1611</v>
      </c>
      <c r="B47" s="216">
        <f>SUM(B48:B50)</f>
        <v>0</v>
      </c>
      <c r="C47" s="216">
        <f>SUM(C48:C50)</f>
        <v>240</v>
      </c>
      <c r="D47" s="214" t="str">
        <f t="shared" si="0"/>
        <v/>
      </c>
    </row>
    <row r="48" ht="36" customHeight="1" spans="1:4">
      <c r="A48" s="220" t="s">
        <v>1612</v>
      </c>
      <c r="B48" s="118"/>
      <c r="C48" s="222">
        <v>240</v>
      </c>
      <c r="D48" s="214" t="str">
        <f t="shared" si="0"/>
        <v/>
      </c>
    </row>
    <row r="49" ht="36" customHeight="1" spans="1:4">
      <c r="A49" s="220" t="s">
        <v>1613</v>
      </c>
      <c r="B49" s="223"/>
      <c r="C49" s="224"/>
      <c r="D49" s="214" t="str">
        <f t="shared" si="0"/>
        <v/>
      </c>
    </row>
    <row r="50" ht="36" customHeight="1" spans="1:4">
      <c r="A50" s="220" t="s">
        <v>1614</v>
      </c>
      <c r="B50" s="223"/>
      <c r="C50" s="225"/>
      <c r="D50" s="214" t="str">
        <f t="shared" si="0"/>
        <v/>
      </c>
    </row>
    <row r="51" ht="36" customHeight="1" spans="1:4">
      <c r="A51" s="203" t="s">
        <v>1615</v>
      </c>
      <c r="B51" s="226">
        <v>687</v>
      </c>
      <c r="C51" s="227">
        <v>553</v>
      </c>
      <c r="D51" s="214">
        <f t="shared" si="0"/>
        <v>-0.195</v>
      </c>
    </row>
    <row r="52" ht="36" customHeight="1" spans="1:4">
      <c r="A52" s="228"/>
      <c r="B52" s="213"/>
      <c r="C52" s="213"/>
      <c r="D52" s="214" t="str">
        <f t="shared" si="0"/>
        <v/>
      </c>
    </row>
    <row r="53" ht="36" customHeight="1" spans="1:4">
      <c r="A53" s="202" t="s">
        <v>1616</v>
      </c>
      <c r="B53" s="229">
        <f>SUM(B51,B47,B41,B36,B4)</f>
        <v>2464</v>
      </c>
      <c r="C53" s="229">
        <f>SUM(C51,C47,C41,C36,C4)</f>
        <v>2619</v>
      </c>
      <c r="D53" s="214">
        <f t="shared" si="0"/>
        <v>0.063</v>
      </c>
    </row>
    <row r="54" ht="36" customHeight="1" spans="1:4">
      <c r="A54" s="203" t="s">
        <v>30</v>
      </c>
      <c r="B54" s="230">
        <f>SUM(B55:B57)</f>
        <v>6656</v>
      </c>
      <c r="C54" s="230">
        <f>SUM(C55:C57)</f>
        <v>2108</v>
      </c>
      <c r="D54" s="214"/>
    </row>
    <row r="55" ht="36" customHeight="1" spans="1:4">
      <c r="A55" s="220" t="s">
        <v>1617</v>
      </c>
      <c r="B55" s="231">
        <v>185</v>
      </c>
      <c r="C55" s="232">
        <v>309</v>
      </c>
      <c r="D55" s="214"/>
    </row>
    <row r="56" ht="36" customHeight="1" spans="1:4">
      <c r="A56" s="220" t="s">
        <v>1618</v>
      </c>
      <c r="B56" s="231"/>
      <c r="C56" s="213"/>
      <c r="D56" s="214"/>
    </row>
    <row r="57" ht="36" customHeight="1" spans="1:4">
      <c r="A57" s="220" t="s">
        <v>1619</v>
      </c>
      <c r="B57" s="231">
        <v>6471</v>
      </c>
      <c r="C57" s="217">
        <v>1799</v>
      </c>
      <c r="D57" s="214"/>
    </row>
    <row r="58" ht="36" customHeight="1" spans="1:4">
      <c r="A58" s="202" t="s">
        <v>1620</v>
      </c>
      <c r="B58" s="230">
        <f>SUM(B53,B54)</f>
        <v>9120</v>
      </c>
      <c r="C58" s="230">
        <f>SUM(C53,C54)</f>
        <v>4727</v>
      </c>
      <c r="D58" s="214"/>
    </row>
  </sheetData>
  <mergeCells count="1">
    <mergeCell ref="A1:D1"/>
  </mergeCells>
  <conditionalFormatting sqref="E3:E39">
    <cfRule type="cellIs" dxfId="3" priority="2" stopIfTrue="1" operator="lessThanOrEqual">
      <formula>-1</formula>
    </cfRule>
  </conditionalFormatting>
  <conditionalFormatting sqref="E4:E7">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3"/>
  <sheetViews>
    <sheetView showGridLines="0" showZeros="0" workbookViewId="0">
      <selection activeCell="H4" sqref="H4"/>
    </sheetView>
  </sheetViews>
  <sheetFormatPr defaultColWidth="9" defaultRowHeight="14.25" outlineLevelCol="3"/>
  <cols>
    <col min="1" max="1" width="50.75" style="206" customWidth="1"/>
    <col min="2" max="2" width="20.625" style="206" customWidth="1"/>
    <col min="3" max="3" width="20.625" style="234" customWidth="1"/>
    <col min="4" max="4" width="20.625" style="206" customWidth="1"/>
    <col min="5" max="16384" width="9" style="206"/>
  </cols>
  <sheetData>
    <row r="1" ht="45" customHeight="1" spans="1:4">
      <c r="A1" s="235" t="s">
        <v>1621</v>
      </c>
      <c r="B1" s="235"/>
      <c r="C1" s="235"/>
      <c r="D1" s="235"/>
    </row>
    <row r="2" ht="20.1" customHeight="1" spans="1:4">
      <c r="A2" s="236"/>
      <c r="B2" s="236"/>
      <c r="C2" s="236"/>
      <c r="D2" s="237" t="s">
        <v>1</v>
      </c>
    </row>
    <row r="3" ht="45" customHeight="1" spans="1:4">
      <c r="A3" s="238" t="s">
        <v>2</v>
      </c>
      <c r="B3" s="79" t="s">
        <v>41</v>
      </c>
      <c r="C3" s="79" t="s">
        <v>42</v>
      </c>
      <c r="D3" s="79" t="s">
        <v>3</v>
      </c>
    </row>
    <row r="4" ht="35.1" customHeight="1" spans="1:4">
      <c r="A4" s="180" t="s">
        <v>1172</v>
      </c>
      <c r="B4" s="181">
        <f>B5</f>
        <v>0</v>
      </c>
      <c r="C4" s="181">
        <f>C5</f>
        <v>0</v>
      </c>
      <c r="D4" s="182" t="str">
        <f t="shared" ref="D4:D36" si="0">IF(B4&lt;&gt;0,C4/B4-1,"")</f>
        <v/>
      </c>
    </row>
    <row r="5" ht="35.1" customHeight="1" spans="1:4">
      <c r="A5" s="183" t="s">
        <v>1622</v>
      </c>
      <c r="B5" s="181">
        <f>B6</f>
        <v>0</v>
      </c>
      <c r="C5" s="181">
        <f>C6</f>
        <v>0</v>
      </c>
      <c r="D5" s="182" t="str">
        <f t="shared" si="0"/>
        <v/>
      </c>
    </row>
    <row r="6" ht="35.1" customHeight="1" spans="1:4">
      <c r="A6" s="183" t="s">
        <v>1623</v>
      </c>
      <c r="B6" s="184"/>
      <c r="C6" s="185"/>
      <c r="D6" s="182" t="str">
        <f t="shared" si="0"/>
        <v/>
      </c>
    </row>
    <row r="7" ht="35.1" customHeight="1" spans="1:4">
      <c r="A7" s="180" t="s">
        <v>1624</v>
      </c>
      <c r="B7" s="186">
        <f>SUM(B8,B18,B27,B29,B33)</f>
        <v>5704</v>
      </c>
      <c r="C7" s="186">
        <f>SUM(C8,C18,C27,C29,C33)</f>
        <v>4448</v>
      </c>
      <c r="D7" s="187">
        <f t="shared" si="0"/>
        <v>-0.22</v>
      </c>
    </row>
    <row r="8" ht="35.1" customHeight="1" spans="1:4">
      <c r="A8" s="188" t="s">
        <v>1625</v>
      </c>
      <c r="B8" s="189">
        <f>SUM(B9:B17)</f>
        <v>4957</v>
      </c>
      <c r="C8" s="189">
        <f>SUM(C9:C17)</f>
        <v>2448</v>
      </c>
      <c r="D8" s="182">
        <f t="shared" si="0"/>
        <v>-0.506</v>
      </c>
    </row>
    <row r="9" ht="35.1" customHeight="1" spans="1:4">
      <c r="A9" s="190" t="s">
        <v>1626</v>
      </c>
      <c r="B9" s="191"/>
      <c r="C9" s="185"/>
      <c r="D9" s="182" t="str">
        <f t="shared" si="0"/>
        <v/>
      </c>
    </row>
    <row r="10" ht="35.1" customHeight="1" spans="1:4">
      <c r="A10" s="183" t="s">
        <v>1627</v>
      </c>
      <c r="B10" s="184">
        <v>4710</v>
      </c>
      <c r="C10" s="185">
        <v>2031</v>
      </c>
      <c r="D10" s="182">
        <f t="shared" si="0"/>
        <v>-0.569</v>
      </c>
    </row>
    <row r="11" ht="35.1" customHeight="1" spans="1:4">
      <c r="A11" s="192" t="s">
        <v>1628</v>
      </c>
      <c r="B11" s="193"/>
      <c r="C11" s="185"/>
      <c r="D11" s="182" t="str">
        <f t="shared" si="0"/>
        <v/>
      </c>
    </row>
    <row r="12" ht="35.1" customHeight="1" spans="1:4">
      <c r="A12" s="183" t="s">
        <v>1629</v>
      </c>
      <c r="B12" s="184"/>
      <c r="C12" s="185"/>
      <c r="D12" s="182" t="str">
        <f t="shared" si="0"/>
        <v/>
      </c>
    </row>
    <row r="13" ht="35.1" customHeight="1" spans="1:4">
      <c r="A13" s="192" t="s">
        <v>1630</v>
      </c>
      <c r="B13" s="239">
        <v>147</v>
      </c>
      <c r="C13" s="185">
        <v>417</v>
      </c>
      <c r="D13" s="182">
        <f t="shared" si="0"/>
        <v>1.837</v>
      </c>
    </row>
    <row r="14" ht="35.1" customHeight="1" spans="1:4">
      <c r="A14" s="183" t="s">
        <v>1631</v>
      </c>
      <c r="B14" s="184"/>
      <c r="C14" s="185"/>
      <c r="D14" s="182" t="str">
        <f t="shared" si="0"/>
        <v/>
      </c>
    </row>
    <row r="15" ht="35.1" customHeight="1" spans="1:4">
      <c r="A15" s="183" t="s">
        <v>1632</v>
      </c>
      <c r="B15" s="181"/>
      <c r="C15" s="194"/>
      <c r="D15" s="182" t="str">
        <f t="shared" si="0"/>
        <v/>
      </c>
    </row>
    <row r="16" ht="35.1" customHeight="1" spans="1:4">
      <c r="A16" s="183" t="s">
        <v>1633</v>
      </c>
      <c r="B16" s="184"/>
      <c r="C16" s="185"/>
      <c r="D16" s="182" t="str">
        <f t="shared" si="0"/>
        <v/>
      </c>
    </row>
    <row r="17" s="233" customFormat="1" ht="35.1" customHeight="1" spans="1:4">
      <c r="A17" s="183" t="s">
        <v>1634</v>
      </c>
      <c r="B17" s="184">
        <v>100</v>
      </c>
      <c r="C17" s="185"/>
      <c r="D17" s="182">
        <f t="shared" si="0"/>
        <v>-1</v>
      </c>
    </row>
    <row r="18" ht="35.1" customHeight="1" spans="1:4">
      <c r="A18" s="192" t="s">
        <v>1635</v>
      </c>
      <c r="B18" s="193">
        <f>SUM(B19:B26)</f>
        <v>0</v>
      </c>
      <c r="C18" s="239">
        <f>SUM(C19:C26)</f>
        <v>50</v>
      </c>
      <c r="D18" s="182" t="str">
        <f t="shared" si="0"/>
        <v/>
      </c>
    </row>
    <row r="19" ht="35.1" customHeight="1" spans="1:4">
      <c r="A19" s="183" t="s">
        <v>1636</v>
      </c>
      <c r="B19" s="184"/>
      <c r="C19" s="185"/>
      <c r="D19" s="182" t="str">
        <f t="shared" si="0"/>
        <v/>
      </c>
    </row>
    <row r="20" ht="35.1" customHeight="1" spans="1:4">
      <c r="A20" s="192" t="s">
        <v>1637</v>
      </c>
      <c r="B20" s="193"/>
      <c r="C20" s="185"/>
      <c r="D20" s="182" t="str">
        <f t="shared" si="0"/>
        <v/>
      </c>
    </row>
    <row r="21" ht="35.1" customHeight="1" spans="1:4">
      <c r="A21" s="183" t="s">
        <v>1638</v>
      </c>
      <c r="B21" s="184"/>
      <c r="C21" s="185"/>
      <c r="D21" s="182" t="str">
        <f t="shared" si="0"/>
        <v/>
      </c>
    </row>
    <row r="22" ht="35.1" customHeight="1" spans="1:4">
      <c r="A22" s="183" t="s">
        <v>1639</v>
      </c>
      <c r="B22" s="181"/>
      <c r="C22" s="185"/>
      <c r="D22" s="182" t="str">
        <f t="shared" si="0"/>
        <v/>
      </c>
    </row>
    <row r="23" ht="35.1" customHeight="1" spans="1:4">
      <c r="A23" s="183" t="s">
        <v>1640</v>
      </c>
      <c r="B23" s="184"/>
      <c r="C23" s="185"/>
      <c r="D23" s="182" t="str">
        <f t="shared" si="0"/>
        <v/>
      </c>
    </row>
    <row r="24" ht="35.1" customHeight="1" spans="1:4">
      <c r="A24" s="183" t="s">
        <v>1641</v>
      </c>
      <c r="B24" s="184"/>
      <c r="C24" s="185"/>
      <c r="D24" s="182" t="str">
        <f t="shared" si="0"/>
        <v/>
      </c>
    </row>
    <row r="25" ht="35.1" customHeight="1" spans="1:4">
      <c r="A25" s="195" t="s">
        <v>1642</v>
      </c>
      <c r="B25" s="184"/>
      <c r="C25" s="185"/>
      <c r="D25" s="182" t="str">
        <f t="shared" si="0"/>
        <v/>
      </c>
    </row>
    <row r="26" ht="35.1" customHeight="1" spans="1:4">
      <c r="A26" s="183" t="s">
        <v>1643</v>
      </c>
      <c r="B26" s="184"/>
      <c r="C26" s="185">
        <v>50</v>
      </c>
      <c r="D26" s="182" t="str">
        <f t="shared" si="0"/>
        <v/>
      </c>
    </row>
    <row r="27" ht="35.1" customHeight="1" spans="1:4">
      <c r="A27" s="183" t="s">
        <v>1644</v>
      </c>
      <c r="B27" s="184">
        <f>SUM(B28)</f>
        <v>0</v>
      </c>
      <c r="C27" s="184">
        <f>SUM(C28)</f>
        <v>240</v>
      </c>
      <c r="D27" s="182" t="str">
        <f t="shared" si="0"/>
        <v/>
      </c>
    </row>
    <row r="28" ht="35.1" customHeight="1" spans="1:4">
      <c r="A28" s="196" t="s">
        <v>1645</v>
      </c>
      <c r="B28" s="197"/>
      <c r="C28" s="185">
        <v>240</v>
      </c>
      <c r="D28" s="182" t="str">
        <f t="shared" si="0"/>
        <v/>
      </c>
    </row>
    <row r="29" ht="36" customHeight="1" spans="1:4">
      <c r="A29" s="190" t="s">
        <v>1646</v>
      </c>
      <c r="B29" s="191">
        <f>SUM(B30:B32)</f>
        <v>0</v>
      </c>
      <c r="C29" s="191">
        <f>SUM(C30:C32)</f>
        <v>0</v>
      </c>
      <c r="D29" s="182" t="str">
        <f t="shared" si="0"/>
        <v/>
      </c>
    </row>
    <row r="30" ht="36" customHeight="1" spans="1:4">
      <c r="A30" s="183" t="s">
        <v>1647</v>
      </c>
      <c r="B30" s="184"/>
      <c r="C30" s="185"/>
      <c r="D30" s="182" t="str">
        <f t="shared" si="0"/>
        <v/>
      </c>
    </row>
    <row r="31" ht="36" customHeight="1" spans="1:4">
      <c r="A31" s="183" t="s">
        <v>1648</v>
      </c>
      <c r="B31" s="181"/>
      <c r="C31" s="185"/>
      <c r="D31" s="182" t="str">
        <f t="shared" si="0"/>
        <v/>
      </c>
    </row>
    <row r="32" ht="36" customHeight="1" spans="1:4">
      <c r="A32" s="183" t="s">
        <v>1649</v>
      </c>
      <c r="B32" s="198"/>
      <c r="C32" s="185"/>
      <c r="D32" s="182" t="str">
        <f t="shared" si="0"/>
        <v/>
      </c>
    </row>
    <row r="33" ht="36" customHeight="1" spans="1:4">
      <c r="A33" s="196" t="s">
        <v>1650</v>
      </c>
      <c r="B33" s="199">
        <f>SUM(B34)</f>
        <v>747</v>
      </c>
      <c r="C33" s="199">
        <f>SUM(C34)</f>
        <v>1710</v>
      </c>
      <c r="D33" s="182">
        <f t="shared" si="0"/>
        <v>1.289</v>
      </c>
    </row>
    <row r="34" ht="36" customHeight="1" spans="1:4">
      <c r="A34" s="200" t="s">
        <v>1651</v>
      </c>
      <c r="B34" s="201">
        <v>747</v>
      </c>
      <c r="C34" s="185">
        <v>1710</v>
      </c>
      <c r="D34" s="182">
        <f t="shared" si="0"/>
        <v>1.289</v>
      </c>
    </row>
    <row r="35" ht="36" customHeight="1" spans="1:4">
      <c r="A35" s="183"/>
      <c r="B35" s="184"/>
      <c r="C35" s="185"/>
      <c r="D35" s="182" t="str">
        <f t="shared" si="0"/>
        <v/>
      </c>
    </row>
    <row r="36" ht="36" customHeight="1" spans="1:4">
      <c r="A36" s="202" t="s">
        <v>1652</v>
      </c>
      <c r="B36" s="181">
        <f>SUM(B4,B7,)</f>
        <v>5704</v>
      </c>
      <c r="C36" s="181">
        <f>SUM(C4,C7,)</f>
        <v>4448</v>
      </c>
      <c r="D36" s="187">
        <f t="shared" si="0"/>
        <v>-0.22</v>
      </c>
    </row>
    <row r="37" ht="36" customHeight="1" spans="1:4">
      <c r="A37" s="203" t="s">
        <v>70</v>
      </c>
      <c r="B37" s="181">
        <f>B38+B41+B42</f>
        <v>3416</v>
      </c>
      <c r="C37" s="181">
        <f>C38+C41+C42</f>
        <v>279</v>
      </c>
      <c r="D37" s="182"/>
    </row>
    <row r="38" ht="36" customHeight="1" spans="1:4">
      <c r="A38" s="204" t="s">
        <v>1653</v>
      </c>
      <c r="B38" s="181">
        <f>SUM(B39:B40)</f>
        <v>0</v>
      </c>
      <c r="C38" s="181">
        <f>SUM(C39:C40)</f>
        <v>0</v>
      </c>
      <c r="D38" s="182"/>
    </row>
    <row r="39" ht="36" customHeight="1" spans="1:4">
      <c r="A39" s="204" t="s">
        <v>1654</v>
      </c>
      <c r="B39" s="181"/>
      <c r="C39" s="185"/>
      <c r="D39" s="182"/>
    </row>
    <row r="40" ht="36" customHeight="1" spans="1:4">
      <c r="A40" s="204" t="s">
        <v>1655</v>
      </c>
      <c r="B40" s="184"/>
      <c r="C40" s="185"/>
      <c r="D40" s="182"/>
    </row>
    <row r="41" ht="36" customHeight="1" spans="1:4">
      <c r="A41" s="204" t="s">
        <v>1084</v>
      </c>
      <c r="B41" s="169">
        <v>1617</v>
      </c>
      <c r="C41" s="184">
        <v>279</v>
      </c>
      <c r="D41" s="182"/>
    </row>
    <row r="42" ht="36" customHeight="1" spans="1:4">
      <c r="A42" s="183" t="s">
        <v>1656</v>
      </c>
      <c r="B42" s="184">
        <v>1799</v>
      </c>
      <c r="C42" s="185"/>
      <c r="D42" s="182">
        <f>IF(B42&lt;&gt;0,C42/B42-1,"")</f>
        <v>-1</v>
      </c>
    </row>
    <row r="43" ht="36" customHeight="1" spans="1:4">
      <c r="A43" s="202" t="s">
        <v>1657</v>
      </c>
      <c r="B43" s="181">
        <f>SUM(B36+B37)</f>
        <v>9120</v>
      </c>
      <c r="C43" s="181">
        <f>SUM(C36+C37)</f>
        <v>4727</v>
      </c>
      <c r="D43" s="187"/>
    </row>
  </sheetData>
  <mergeCells count="1">
    <mergeCell ref="A1:D1"/>
  </mergeCells>
  <conditionalFormatting sqref="D4:D8 D9:D43">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4" orientation="portrait"/>
  <headerFooter alignWithMargins="0">
    <oddFooter>&amp;C&amp;16- &amp;P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8"/>
  <sheetViews>
    <sheetView showGridLines="0" showZeros="0" topLeftCell="A24" workbookViewId="0">
      <selection activeCell="A32" sqref="A32"/>
    </sheetView>
  </sheetViews>
  <sheetFormatPr defaultColWidth="9" defaultRowHeight="20.25" outlineLevelCol="3"/>
  <cols>
    <col min="1" max="1" width="52.625" style="206" customWidth="1"/>
    <col min="2" max="2" width="20.625" style="206" customWidth="1"/>
    <col min="3" max="3" width="20.625" style="207" customWidth="1"/>
    <col min="4" max="4" width="20.625" style="206" customWidth="1"/>
    <col min="5" max="16384" width="9" style="206"/>
  </cols>
  <sheetData>
    <row r="1" ht="45" customHeight="1" spans="1:4">
      <c r="A1" s="175" t="s">
        <v>1658</v>
      </c>
      <c r="B1" s="175"/>
      <c r="C1" s="208"/>
      <c r="D1" s="175"/>
    </row>
    <row r="2" ht="20.1" customHeight="1" spans="1:4">
      <c r="A2" s="176"/>
      <c r="B2" s="176"/>
      <c r="C2" s="209"/>
      <c r="D2" s="210" t="s">
        <v>1</v>
      </c>
    </row>
    <row r="3" ht="45" customHeight="1" spans="1:4">
      <c r="A3" s="211" t="s">
        <v>1567</v>
      </c>
      <c r="B3" s="79" t="s">
        <v>41</v>
      </c>
      <c r="C3" s="212" t="s">
        <v>42</v>
      </c>
      <c r="D3" s="79" t="s">
        <v>3</v>
      </c>
    </row>
    <row r="4" ht="36" customHeight="1" spans="1:4">
      <c r="A4" s="203" t="s">
        <v>1568</v>
      </c>
      <c r="B4" s="213">
        <f>SUM(B5:B35)</f>
        <v>545</v>
      </c>
      <c r="C4" s="213">
        <f>SUM(C5:C35)</f>
        <v>470</v>
      </c>
      <c r="D4" s="214">
        <f t="shared" ref="D4:D50" si="0">IF(B4&lt;&gt;0,C4/B4-1,"")</f>
        <v>-0.138</v>
      </c>
    </row>
    <row r="5" ht="36" customHeight="1" spans="1:4">
      <c r="A5" s="204" t="s">
        <v>1569</v>
      </c>
      <c r="B5" s="213"/>
      <c r="C5" s="213"/>
      <c r="D5" s="214" t="str">
        <f t="shared" si="0"/>
        <v/>
      </c>
    </row>
    <row r="6" ht="36" customHeight="1" spans="1:4">
      <c r="A6" s="204" t="s">
        <v>1570</v>
      </c>
      <c r="B6" s="215"/>
      <c r="C6" s="215"/>
      <c r="D6" s="214" t="str">
        <f t="shared" si="0"/>
        <v/>
      </c>
    </row>
    <row r="7" ht="36" customHeight="1" spans="1:4">
      <c r="A7" s="204" t="s">
        <v>1571</v>
      </c>
      <c r="B7" s="215"/>
      <c r="C7" s="215"/>
      <c r="D7" s="214" t="str">
        <f t="shared" si="0"/>
        <v/>
      </c>
    </row>
    <row r="8" ht="36" customHeight="1" spans="1:4">
      <c r="A8" s="204" t="s">
        <v>1572</v>
      </c>
      <c r="B8" s="216"/>
      <c r="C8" s="217"/>
      <c r="D8" s="214" t="str">
        <f t="shared" si="0"/>
        <v/>
      </c>
    </row>
    <row r="9" ht="36" customHeight="1" spans="1:4">
      <c r="A9" s="204" t="s">
        <v>1573</v>
      </c>
      <c r="B9" s="215"/>
      <c r="C9" s="215"/>
      <c r="D9" s="214" t="str">
        <f t="shared" si="0"/>
        <v/>
      </c>
    </row>
    <row r="10" ht="36" customHeight="1" spans="1:4">
      <c r="A10" s="204" t="s">
        <v>1574</v>
      </c>
      <c r="B10" s="215"/>
      <c r="C10" s="215"/>
      <c r="D10" s="214" t="str">
        <f t="shared" si="0"/>
        <v/>
      </c>
    </row>
    <row r="11" ht="36" customHeight="1" spans="1:4">
      <c r="A11" s="204" t="s">
        <v>1575</v>
      </c>
      <c r="B11" s="215"/>
      <c r="C11" s="215"/>
      <c r="D11" s="214" t="str">
        <f t="shared" si="0"/>
        <v/>
      </c>
    </row>
    <row r="12" ht="36" customHeight="1" spans="1:4">
      <c r="A12" s="204" t="s">
        <v>1576</v>
      </c>
      <c r="B12" s="215"/>
      <c r="C12" s="215"/>
      <c r="D12" s="214" t="str">
        <f t="shared" si="0"/>
        <v/>
      </c>
    </row>
    <row r="13" ht="36" customHeight="1" spans="1:4">
      <c r="A13" s="204" t="s">
        <v>1577</v>
      </c>
      <c r="B13" s="215"/>
      <c r="C13" s="215"/>
      <c r="D13" s="214" t="str">
        <f t="shared" si="0"/>
        <v/>
      </c>
    </row>
    <row r="14" ht="36" customHeight="1" spans="1:4">
      <c r="A14" s="204" t="s">
        <v>1578</v>
      </c>
      <c r="B14" s="216"/>
      <c r="C14" s="217"/>
      <c r="D14" s="214" t="str">
        <f t="shared" si="0"/>
        <v/>
      </c>
    </row>
    <row r="15" ht="36" customHeight="1" spans="1:4">
      <c r="A15" s="204" t="s">
        <v>1579</v>
      </c>
      <c r="B15" s="215"/>
      <c r="C15" s="215"/>
      <c r="D15" s="214" t="str">
        <f t="shared" si="0"/>
        <v/>
      </c>
    </row>
    <row r="16" ht="36" customHeight="1" spans="1:4">
      <c r="A16" s="204" t="s">
        <v>1580</v>
      </c>
      <c r="B16" s="215"/>
      <c r="C16" s="215"/>
      <c r="D16" s="214" t="str">
        <f t="shared" si="0"/>
        <v/>
      </c>
    </row>
    <row r="17" ht="36" customHeight="1" spans="1:4">
      <c r="A17" s="204" t="s">
        <v>1581</v>
      </c>
      <c r="B17" s="216"/>
      <c r="C17" s="217"/>
      <c r="D17" s="214" t="str">
        <f t="shared" si="0"/>
        <v/>
      </c>
    </row>
    <row r="18" ht="36" customHeight="1" spans="1:4">
      <c r="A18" s="204" t="s">
        <v>1582</v>
      </c>
      <c r="B18" s="215"/>
      <c r="C18" s="215"/>
      <c r="D18" s="214" t="str">
        <f t="shared" si="0"/>
        <v/>
      </c>
    </row>
    <row r="19" ht="36" customHeight="1" spans="1:4">
      <c r="A19" s="204" t="s">
        <v>1583</v>
      </c>
      <c r="B19" s="216"/>
      <c r="C19" s="217"/>
      <c r="D19" s="214" t="str">
        <f t="shared" si="0"/>
        <v/>
      </c>
    </row>
    <row r="20" ht="36" customHeight="1" spans="1:4">
      <c r="A20" s="204" t="s">
        <v>1584</v>
      </c>
      <c r="B20" s="216"/>
      <c r="C20" s="217"/>
      <c r="D20" s="214" t="str">
        <f t="shared" si="0"/>
        <v/>
      </c>
    </row>
    <row r="21" ht="36" customHeight="1" spans="1:4">
      <c r="A21" s="204" t="s">
        <v>1585</v>
      </c>
      <c r="B21" s="216"/>
      <c r="C21" s="217"/>
      <c r="D21" s="214" t="str">
        <f t="shared" si="0"/>
        <v/>
      </c>
    </row>
    <row r="22" ht="36" customHeight="1" spans="1:4">
      <c r="A22" s="204" t="s">
        <v>1586</v>
      </c>
      <c r="B22" s="216"/>
      <c r="C22" s="217"/>
      <c r="D22" s="214" t="str">
        <f t="shared" si="0"/>
        <v/>
      </c>
    </row>
    <row r="23" ht="36" customHeight="1" spans="1:4">
      <c r="A23" s="204" t="s">
        <v>1587</v>
      </c>
      <c r="B23" s="215"/>
      <c r="C23" s="215"/>
      <c r="D23" s="214" t="str">
        <f t="shared" si="0"/>
        <v/>
      </c>
    </row>
    <row r="24" ht="36" customHeight="1" spans="1:4">
      <c r="A24" s="204" t="s">
        <v>1588</v>
      </c>
      <c r="B24" s="215"/>
      <c r="C24" s="215"/>
      <c r="D24" s="214" t="str">
        <f t="shared" si="0"/>
        <v/>
      </c>
    </row>
    <row r="25" ht="36" customHeight="1" spans="1:4">
      <c r="A25" s="204" t="s">
        <v>1589</v>
      </c>
      <c r="B25" s="215"/>
      <c r="C25" s="215"/>
      <c r="D25" s="214" t="str">
        <f t="shared" si="0"/>
        <v/>
      </c>
    </row>
    <row r="26" ht="36" customHeight="1" spans="1:4">
      <c r="A26" s="204" t="s">
        <v>1590</v>
      </c>
      <c r="B26" s="216"/>
      <c r="C26" s="217"/>
      <c r="D26" s="214" t="str">
        <f t="shared" si="0"/>
        <v/>
      </c>
    </row>
    <row r="27" ht="36" customHeight="1" spans="1:4">
      <c r="A27" s="204" t="s">
        <v>1591</v>
      </c>
      <c r="B27" s="215"/>
      <c r="C27" s="215"/>
      <c r="D27" s="214" t="str">
        <f t="shared" si="0"/>
        <v/>
      </c>
    </row>
    <row r="28" ht="36" customHeight="1" spans="1:4">
      <c r="A28" s="204" t="s">
        <v>1592</v>
      </c>
      <c r="B28" s="216"/>
      <c r="C28" s="217"/>
      <c r="D28" s="214" t="str">
        <f t="shared" si="0"/>
        <v/>
      </c>
    </row>
    <row r="29" ht="36" customHeight="1" spans="1:4">
      <c r="A29" s="204" t="s">
        <v>1593</v>
      </c>
      <c r="B29" s="216"/>
      <c r="C29" s="217"/>
      <c r="D29" s="214" t="str">
        <f t="shared" si="0"/>
        <v/>
      </c>
    </row>
    <row r="30" ht="36" customHeight="1" spans="1:4">
      <c r="A30" s="204" t="s">
        <v>1594</v>
      </c>
      <c r="B30" s="216"/>
      <c r="C30" s="217"/>
      <c r="D30" s="214" t="str">
        <f t="shared" si="0"/>
        <v/>
      </c>
    </row>
    <row r="31" ht="36" customHeight="1" spans="1:4">
      <c r="A31" s="204" t="s">
        <v>1595</v>
      </c>
      <c r="B31" s="216"/>
      <c r="C31" s="216"/>
      <c r="D31" s="214" t="str">
        <f t="shared" si="0"/>
        <v/>
      </c>
    </row>
    <row r="32" ht="36" customHeight="1" spans="1:4">
      <c r="A32" s="204" t="s">
        <v>1596</v>
      </c>
      <c r="B32" s="216"/>
      <c r="C32" s="217"/>
      <c r="D32" s="214" t="str">
        <f t="shared" si="0"/>
        <v/>
      </c>
    </row>
    <row r="33" ht="36" customHeight="1" spans="1:4">
      <c r="A33" s="204" t="s">
        <v>1597</v>
      </c>
      <c r="B33" s="216"/>
      <c r="C33" s="217"/>
      <c r="D33" s="214" t="str">
        <f t="shared" si="0"/>
        <v/>
      </c>
    </row>
    <row r="34" ht="36" customHeight="1" spans="1:4">
      <c r="A34" s="204" t="s">
        <v>1598</v>
      </c>
      <c r="B34" s="216"/>
      <c r="C34" s="217"/>
      <c r="D34" s="214" t="str">
        <f t="shared" si="0"/>
        <v/>
      </c>
    </row>
    <row r="35" ht="36" customHeight="1" spans="1:4">
      <c r="A35" s="204" t="s">
        <v>1599</v>
      </c>
      <c r="B35" s="216">
        <v>545</v>
      </c>
      <c r="C35" s="217">
        <v>470</v>
      </c>
      <c r="D35" s="218">
        <f t="shared" si="0"/>
        <v>-0.138</v>
      </c>
    </row>
    <row r="36" ht="36" customHeight="1" spans="1:4">
      <c r="A36" s="203" t="s">
        <v>1600</v>
      </c>
      <c r="B36" s="216">
        <f>SUM(B37:B40)</f>
        <v>0</v>
      </c>
      <c r="C36" s="216">
        <f>SUM(C37:C40)</f>
        <v>0</v>
      </c>
      <c r="D36" s="214" t="str">
        <f t="shared" si="0"/>
        <v/>
      </c>
    </row>
    <row r="37" ht="36" customHeight="1" spans="1:4">
      <c r="A37" s="204" t="s">
        <v>1601</v>
      </c>
      <c r="B37" s="213"/>
      <c r="C37" s="213"/>
      <c r="D37" s="214" t="str">
        <f t="shared" si="0"/>
        <v/>
      </c>
    </row>
    <row r="38" ht="36" customHeight="1" spans="1:4">
      <c r="A38" s="204" t="s">
        <v>1602</v>
      </c>
      <c r="B38" s="216"/>
      <c r="C38" s="216"/>
      <c r="D38" s="214" t="str">
        <f t="shared" si="0"/>
        <v/>
      </c>
    </row>
    <row r="39" ht="36" customHeight="1" spans="1:4">
      <c r="A39" s="204" t="s">
        <v>1603</v>
      </c>
      <c r="B39" s="216"/>
      <c r="C39" s="216"/>
      <c r="D39" s="214" t="str">
        <f t="shared" si="0"/>
        <v/>
      </c>
    </row>
    <row r="40" ht="36" customHeight="1" spans="1:4">
      <c r="A40" s="204" t="s">
        <v>1604</v>
      </c>
      <c r="B40" s="216"/>
      <c r="C40" s="216"/>
      <c r="D40" s="214" t="str">
        <f t="shared" si="0"/>
        <v/>
      </c>
    </row>
    <row r="41" ht="36" customHeight="1" spans="1:4">
      <c r="A41" s="203" t="s">
        <v>1605</v>
      </c>
      <c r="B41" s="219">
        <f>SUM(B42:B46)</f>
        <v>0</v>
      </c>
      <c r="C41" s="219">
        <f>SUM(C42:C46)</f>
        <v>0</v>
      </c>
      <c r="D41" s="214" t="str">
        <f t="shared" si="0"/>
        <v/>
      </c>
    </row>
    <row r="42" ht="36" customHeight="1" spans="1:4">
      <c r="A42" s="220" t="s">
        <v>1606</v>
      </c>
      <c r="B42" s="169"/>
      <c r="C42" s="216"/>
      <c r="D42" s="214" t="str">
        <f t="shared" si="0"/>
        <v/>
      </c>
    </row>
    <row r="43" ht="36" customHeight="1" spans="1:4">
      <c r="A43" s="220" t="s">
        <v>1607</v>
      </c>
      <c r="B43" s="216"/>
      <c r="C43" s="217"/>
      <c r="D43" s="214" t="str">
        <f t="shared" si="0"/>
        <v/>
      </c>
    </row>
    <row r="44" ht="36" customHeight="1" spans="1:4">
      <c r="A44" s="220" t="s">
        <v>1608</v>
      </c>
      <c r="B44" s="221"/>
      <c r="C44" s="217"/>
      <c r="D44" s="214" t="str">
        <f t="shared" si="0"/>
        <v/>
      </c>
    </row>
    <row r="45" ht="36" customHeight="1" spans="1:4">
      <c r="A45" s="220" t="s">
        <v>1609</v>
      </c>
      <c r="B45" s="219"/>
      <c r="C45" s="213"/>
      <c r="D45" s="214" t="str">
        <f t="shared" si="0"/>
        <v/>
      </c>
    </row>
    <row r="46" ht="36" customHeight="1" spans="1:4">
      <c r="A46" s="220" t="s">
        <v>1610</v>
      </c>
      <c r="B46" s="169"/>
      <c r="C46" s="222"/>
      <c r="D46" s="214" t="str">
        <f t="shared" si="0"/>
        <v/>
      </c>
    </row>
    <row r="47" ht="36" customHeight="1" spans="1:4">
      <c r="A47" s="203" t="s">
        <v>1611</v>
      </c>
      <c r="B47" s="216">
        <f>SUM(B48:B50)</f>
        <v>0</v>
      </c>
      <c r="C47" s="216">
        <f>SUM(C48:C50)</f>
        <v>0</v>
      </c>
      <c r="D47" s="214" t="str">
        <f t="shared" si="0"/>
        <v/>
      </c>
    </row>
    <row r="48" ht="36" customHeight="1" spans="1:4">
      <c r="A48" s="220" t="s">
        <v>1612</v>
      </c>
      <c r="B48" s="169"/>
      <c r="C48" s="222"/>
      <c r="D48" s="214" t="str">
        <f t="shared" si="0"/>
        <v/>
      </c>
    </row>
    <row r="49" ht="36" customHeight="1" spans="1:4">
      <c r="A49" s="220" t="s">
        <v>1613</v>
      </c>
      <c r="B49" s="223"/>
      <c r="C49" s="224"/>
      <c r="D49" s="214" t="str">
        <f t="shared" si="0"/>
        <v/>
      </c>
    </row>
    <row r="50" ht="36" customHeight="1" spans="1:4">
      <c r="A50" s="220" t="s">
        <v>1614</v>
      </c>
      <c r="B50" s="223"/>
      <c r="C50" s="225"/>
      <c r="D50" s="214" t="str">
        <f t="shared" si="0"/>
        <v/>
      </c>
    </row>
    <row r="51" ht="36" customHeight="1" spans="1:4">
      <c r="A51" s="203" t="s">
        <v>1615</v>
      </c>
      <c r="B51" s="226" t="s">
        <v>1273</v>
      </c>
      <c r="C51" s="227"/>
      <c r="D51" s="214"/>
    </row>
    <row r="52" ht="36" customHeight="1" spans="1:4">
      <c r="A52" s="228"/>
      <c r="B52" s="213"/>
      <c r="C52" s="213"/>
      <c r="D52" s="214" t="str">
        <f t="shared" ref="D52:D57" si="1">IF(B52&lt;&gt;0,C52/B52-1,"")</f>
        <v/>
      </c>
    </row>
    <row r="53" ht="36" customHeight="1" spans="1:4">
      <c r="A53" s="202" t="s">
        <v>1659</v>
      </c>
      <c r="B53" s="229">
        <f>SUM(B51,B47,B41,B36,B4)</f>
        <v>545</v>
      </c>
      <c r="C53" s="229">
        <f>SUM(C51,C47,C41,C36,C4)</f>
        <v>470</v>
      </c>
      <c r="D53" s="214">
        <f t="shared" si="1"/>
        <v>-0.138</v>
      </c>
    </row>
    <row r="54" ht="36" customHeight="1" spans="1:4">
      <c r="A54" s="203" t="s">
        <v>30</v>
      </c>
      <c r="B54" s="230">
        <f>SUM(B55,B56,B57)</f>
        <v>167</v>
      </c>
      <c r="C54" s="230">
        <f>SUM(C55,C56,C57)</f>
        <v>268</v>
      </c>
      <c r="D54" s="214"/>
    </row>
    <row r="55" ht="36" customHeight="1" spans="1:4">
      <c r="A55" s="220" t="s">
        <v>1617</v>
      </c>
      <c r="B55" s="231">
        <v>167</v>
      </c>
      <c r="C55" s="232">
        <v>268</v>
      </c>
      <c r="D55" s="214"/>
    </row>
    <row r="56" ht="36" customHeight="1" spans="1:4">
      <c r="A56" s="220" t="s">
        <v>1618</v>
      </c>
      <c r="B56" s="231"/>
      <c r="C56" s="213"/>
      <c r="D56" s="214" t="str">
        <f t="shared" si="1"/>
        <v/>
      </c>
    </row>
    <row r="57" ht="36" customHeight="1" spans="1:4">
      <c r="A57" s="220" t="s">
        <v>1660</v>
      </c>
      <c r="B57" s="231"/>
      <c r="C57" s="217" t="s">
        <v>1273</v>
      </c>
      <c r="D57" s="214" t="str">
        <f t="shared" si="1"/>
        <v/>
      </c>
    </row>
    <row r="58" ht="36" customHeight="1" spans="1:4">
      <c r="A58" s="202" t="s">
        <v>1661</v>
      </c>
      <c r="B58" s="230">
        <f>SUM(B53,B54)</f>
        <v>712</v>
      </c>
      <c r="C58" s="230">
        <f>SUM(C53,C54)</f>
        <v>738</v>
      </c>
      <c r="D58" s="214"/>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3"/>
  <sheetViews>
    <sheetView showGridLines="0" showZeros="0" workbookViewId="0">
      <selection activeCell="A1" sqref="A1:D1"/>
    </sheetView>
  </sheetViews>
  <sheetFormatPr defaultColWidth="9" defaultRowHeight="13.5" outlineLevelCol="3"/>
  <cols>
    <col min="1" max="1" width="50.75" customWidth="1"/>
    <col min="2" max="4" width="20.625" customWidth="1"/>
  </cols>
  <sheetData>
    <row r="1" ht="45" customHeight="1" spans="1:4">
      <c r="A1" s="175" t="s">
        <v>1662</v>
      </c>
      <c r="B1" s="175"/>
      <c r="C1" s="175"/>
      <c r="D1" s="175"/>
    </row>
    <row r="2" ht="20.1" customHeight="1" spans="1:4">
      <c r="A2" s="176"/>
      <c r="B2" s="176"/>
      <c r="C2" s="177"/>
      <c r="D2" s="178" t="s">
        <v>1</v>
      </c>
    </row>
    <row r="3" ht="45" customHeight="1" spans="1:4">
      <c r="A3" s="179" t="s">
        <v>1663</v>
      </c>
      <c r="B3" s="79" t="s">
        <v>41</v>
      </c>
      <c r="C3" s="79" t="s">
        <v>42</v>
      </c>
      <c r="D3" s="79" t="s">
        <v>3</v>
      </c>
    </row>
    <row r="4" ht="36" customHeight="1" spans="1:4">
      <c r="A4" s="180" t="s">
        <v>1172</v>
      </c>
      <c r="B4" s="181">
        <f>B5</f>
        <v>0</v>
      </c>
      <c r="C4" s="181">
        <f>C5</f>
        <v>0</v>
      </c>
      <c r="D4" s="182" t="str">
        <f t="shared" ref="D4:D36" si="0">IF(B4&lt;&gt;0,C4/B4-1,"")</f>
        <v/>
      </c>
    </row>
    <row r="5" ht="36" customHeight="1" spans="1:4">
      <c r="A5" s="183" t="s">
        <v>1622</v>
      </c>
      <c r="B5" s="181">
        <f>B6</f>
        <v>0</v>
      </c>
      <c r="C5" s="181">
        <f>C6</f>
        <v>0</v>
      </c>
      <c r="D5" s="182" t="str">
        <f t="shared" si="0"/>
        <v/>
      </c>
    </row>
    <row r="6" ht="36" customHeight="1" spans="1:4">
      <c r="A6" s="183" t="s">
        <v>1623</v>
      </c>
      <c r="B6" s="184"/>
      <c r="C6" s="185"/>
      <c r="D6" s="182" t="str">
        <f t="shared" si="0"/>
        <v/>
      </c>
    </row>
    <row r="7" ht="36" customHeight="1" spans="1:4">
      <c r="A7" s="180" t="s">
        <v>1624</v>
      </c>
      <c r="B7" s="186">
        <f>SUM(B8,B18,B27,B29,B33)</f>
        <v>93</v>
      </c>
      <c r="C7" s="186">
        <f>SUM(C8,C18,C27,C29,C33)</f>
        <v>470</v>
      </c>
      <c r="D7" s="187">
        <f t="shared" si="0"/>
        <v>4.054</v>
      </c>
    </row>
    <row r="8" ht="36" customHeight="1" spans="1:4">
      <c r="A8" s="188" t="s">
        <v>1625</v>
      </c>
      <c r="B8" s="189">
        <f>SUM(B9:B17)</f>
        <v>0</v>
      </c>
      <c r="C8" s="189">
        <f>SUM(C9:C17)</f>
        <v>270</v>
      </c>
      <c r="D8" s="182" t="str">
        <f t="shared" si="0"/>
        <v/>
      </c>
    </row>
    <row r="9" ht="36" customHeight="1" spans="1:4">
      <c r="A9" s="190" t="s">
        <v>1626</v>
      </c>
      <c r="B9" s="191"/>
      <c r="C9" s="185"/>
      <c r="D9" s="182" t="str">
        <f t="shared" si="0"/>
        <v/>
      </c>
    </row>
    <row r="10" ht="36" customHeight="1" spans="1:4">
      <c r="A10" s="183" t="s">
        <v>1627</v>
      </c>
      <c r="B10" s="184"/>
      <c r="C10" s="185">
        <v>270</v>
      </c>
      <c r="D10" s="182" t="str">
        <f t="shared" si="0"/>
        <v/>
      </c>
    </row>
    <row r="11" ht="36" customHeight="1" spans="1:4">
      <c r="A11" s="192" t="s">
        <v>1628</v>
      </c>
      <c r="B11" s="193"/>
      <c r="C11" s="185"/>
      <c r="D11" s="182" t="str">
        <f t="shared" si="0"/>
        <v/>
      </c>
    </row>
    <row r="12" ht="36" customHeight="1" spans="1:4">
      <c r="A12" s="183" t="s">
        <v>1629</v>
      </c>
      <c r="B12" s="184"/>
      <c r="C12" s="185"/>
      <c r="D12" s="182" t="str">
        <f t="shared" si="0"/>
        <v/>
      </c>
    </row>
    <row r="13" ht="36" customHeight="1" spans="1:4">
      <c r="A13" s="192" t="s">
        <v>1630</v>
      </c>
      <c r="B13" s="193"/>
      <c r="C13" s="185"/>
      <c r="D13" s="182" t="str">
        <f t="shared" si="0"/>
        <v/>
      </c>
    </row>
    <row r="14" ht="36" customHeight="1" spans="1:4">
      <c r="A14" s="183" t="s">
        <v>1631</v>
      </c>
      <c r="B14" s="184"/>
      <c r="C14" s="185"/>
      <c r="D14" s="182" t="str">
        <f t="shared" si="0"/>
        <v/>
      </c>
    </row>
    <row r="15" ht="36" customHeight="1" spans="1:4">
      <c r="A15" s="183" t="s">
        <v>1632</v>
      </c>
      <c r="B15" s="181"/>
      <c r="C15" s="194"/>
      <c r="D15" s="182" t="str">
        <f t="shared" si="0"/>
        <v/>
      </c>
    </row>
    <row r="16" ht="36" customHeight="1" spans="1:4">
      <c r="A16" s="183" t="s">
        <v>1633</v>
      </c>
      <c r="B16" s="184"/>
      <c r="C16" s="185"/>
      <c r="D16" s="182" t="str">
        <f t="shared" si="0"/>
        <v/>
      </c>
    </row>
    <row r="17" ht="36" customHeight="1" spans="1:4">
      <c r="A17" s="183" t="s">
        <v>1634</v>
      </c>
      <c r="B17" s="184"/>
      <c r="C17" s="185"/>
      <c r="D17" s="182" t="str">
        <f t="shared" si="0"/>
        <v/>
      </c>
    </row>
    <row r="18" ht="36" customHeight="1" spans="1:4">
      <c r="A18" s="192" t="s">
        <v>1635</v>
      </c>
      <c r="B18" s="193">
        <f>SUM(B19:B26)</f>
        <v>0</v>
      </c>
      <c r="C18" s="193">
        <f>SUM(C19:C26)</f>
        <v>0</v>
      </c>
      <c r="D18" s="182" t="str">
        <f t="shared" si="0"/>
        <v/>
      </c>
    </row>
    <row r="19" ht="36" customHeight="1" spans="1:4">
      <c r="A19" s="183" t="s">
        <v>1636</v>
      </c>
      <c r="B19" s="184"/>
      <c r="C19" s="185"/>
      <c r="D19" s="182" t="str">
        <f t="shared" si="0"/>
        <v/>
      </c>
    </row>
    <row r="20" ht="36" customHeight="1" spans="1:4">
      <c r="A20" s="192" t="s">
        <v>1637</v>
      </c>
      <c r="B20" s="193"/>
      <c r="C20" s="185"/>
      <c r="D20" s="182" t="str">
        <f t="shared" si="0"/>
        <v/>
      </c>
    </row>
    <row r="21" ht="36" customHeight="1" spans="1:4">
      <c r="A21" s="183" t="s">
        <v>1638</v>
      </c>
      <c r="B21" s="184"/>
      <c r="C21" s="185"/>
      <c r="D21" s="182" t="str">
        <f t="shared" si="0"/>
        <v/>
      </c>
    </row>
    <row r="22" ht="36" customHeight="1" spans="1:4">
      <c r="A22" s="183" t="s">
        <v>1639</v>
      </c>
      <c r="B22" s="181"/>
      <c r="C22" s="185"/>
      <c r="D22" s="182" t="str">
        <f t="shared" si="0"/>
        <v/>
      </c>
    </row>
    <row r="23" ht="36" customHeight="1" spans="1:4">
      <c r="A23" s="183" t="s">
        <v>1640</v>
      </c>
      <c r="B23" s="184"/>
      <c r="C23" s="185"/>
      <c r="D23" s="182" t="str">
        <f t="shared" si="0"/>
        <v/>
      </c>
    </row>
    <row r="24" ht="36" customHeight="1" spans="1:4">
      <c r="A24" s="183" t="s">
        <v>1641</v>
      </c>
      <c r="B24" s="184"/>
      <c r="C24" s="185"/>
      <c r="D24" s="182" t="str">
        <f t="shared" si="0"/>
        <v/>
      </c>
    </row>
    <row r="25" ht="36" customHeight="1" spans="1:4">
      <c r="A25" s="195" t="s">
        <v>1642</v>
      </c>
      <c r="B25" s="184"/>
      <c r="C25" s="185"/>
      <c r="D25" s="182" t="str">
        <f t="shared" si="0"/>
        <v/>
      </c>
    </row>
    <row r="26" ht="36" customHeight="1" spans="1:4">
      <c r="A26" s="183" t="s">
        <v>1643</v>
      </c>
      <c r="B26" s="184"/>
      <c r="C26" s="185"/>
      <c r="D26" s="182" t="str">
        <f t="shared" si="0"/>
        <v/>
      </c>
    </row>
    <row r="27" ht="36" customHeight="1" spans="1:4">
      <c r="A27" s="183" t="s">
        <v>1644</v>
      </c>
      <c r="B27" s="184">
        <f>SUM(B28)</f>
        <v>0</v>
      </c>
      <c r="C27" s="184">
        <f>SUM(C28)</f>
        <v>0</v>
      </c>
      <c r="D27" s="182" t="str">
        <f t="shared" si="0"/>
        <v/>
      </c>
    </row>
    <row r="28" ht="36" customHeight="1" spans="1:4">
      <c r="A28" s="196" t="s">
        <v>1645</v>
      </c>
      <c r="B28" s="197"/>
      <c r="C28" s="185"/>
      <c r="D28" s="182" t="str">
        <f t="shared" si="0"/>
        <v/>
      </c>
    </row>
    <row r="29" ht="36" customHeight="1" spans="1:4">
      <c r="A29" s="190" t="s">
        <v>1646</v>
      </c>
      <c r="B29" s="191">
        <f>SUM(B30:B32)</f>
        <v>0</v>
      </c>
      <c r="C29" s="191">
        <f>SUM(C30:C32)</f>
        <v>0</v>
      </c>
      <c r="D29" s="182" t="str">
        <f t="shared" si="0"/>
        <v/>
      </c>
    </row>
    <row r="30" ht="36" customHeight="1" spans="1:4">
      <c r="A30" s="183" t="s">
        <v>1647</v>
      </c>
      <c r="B30" s="184"/>
      <c r="C30" s="185"/>
      <c r="D30" s="182" t="str">
        <f t="shared" si="0"/>
        <v/>
      </c>
    </row>
    <row r="31" ht="36" customHeight="1" spans="1:4">
      <c r="A31" s="183" t="s">
        <v>1648</v>
      </c>
      <c r="B31" s="181"/>
      <c r="C31" s="185"/>
      <c r="D31" s="182" t="str">
        <f t="shared" si="0"/>
        <v/>
      </c>
    </row>
    <row r="32" ht="36" customHeight="1" spans="1:4">
      <c r="A32" s="183" t="s">
        <v>1649</v>
      </c>
      <c r="B32" s="198"/>
      <c r="C32" s="185"/>
      <c r="D32" s="182" t="str">
        <f t="shared" si="0"/>
        <v/>
      </c>
    </row>
    <row r="33" ht="36" customHeight="1" spans="1:4">
      <c r="A33" s="196" t="s">
        <v>1650</v>
      </c>
      <c r="B33" s="199">
        <f>SUM(B34)</f>
        <v>93</v>
      </c>
      <c r="C33" s="199">
        <f>SUM(C34)</f>
        <v>200</v>
      </c>
      <c r="D33" s="182">
        <f t="shared" si="0"/>
        <v>1.151</v>
      </c>
    </row>
    <row r="34" ht="36" customHeight="1" spans="1:4">
      <c r="A34" s="200" t="s">
        <v>1651</v>
      </c>
      <c r="B34" s="201">
        <v>93</v>
      </c>
      <c r="C34" s="185">
        <v>200</v>
      </c>
      <c r="D34" s="182">
        <f t="shared" si="0"/>
        <v>1.151</v>
      </c>
    </row>
    <row r="35" ht="36" customHeight="1" spans="1:4">
      <c r="A35" s="183"/>
      <c r="B35" s="184"/>
      <c r="C35" s="185"/>
      <c r="D35" s="182" t="str">
        <f t="shared" si="0"/>
        <v/>
      </c>
    </row>
    <row r="36" ht="36" customHeight="1" spans="1:4">
      <c r="A36" s="202" t="s">
        <v>1664</v>
      </c>
      <c r="B36" s="181">
        <f>SUM(B4,B7,)</f>
        <v>93</v>
      </c>
      <c r="C36" s="181">
        <f>SUM(C4,C7,)</f>
        <v>470</v>
      </c>
      <c r="D36" s="187">
        <f t="shared" si="0"/>
        <v>4.054</v>
      </c>
    </row>
    <row r="37" ht="36" customHeight="1" spans="1:4">
      <c r="A37" s="203" t="s">
        <v>70</v>
      </c>
      <c r="B37" s="181">
        <f>B38+B41+B42</f>
        <v>619</v>
      </c>
      <c r="C37" s="181">
        <f>C38+C41+C42</f>
        <v>268</v>
      </c>
      <c r="D37" s="182"/>
    </row>
    <row r="38" ht="36" customHeight="1" spans="1:4">
      <c r="A38" s="204" t="s">
        <v>1653</v>
      </c>
      <c r="B38" s="184">
        <f>SUM(B39:B40)</f>
        <v>289</v>
      </c>
      <c r="C38" s="184">
        <f>SUM(C39:C40)</f>
        <v>268</v>
      </c>
      <c r="D38" s="182"/>
    </row>
    <row r="39" ht="36" customHeight="1" spans="1:4">
      <c r="A39" s="204" t="s">
        <v>1654</v>
      </c>
      <c r="B39" s="184">
        <v>289</v>
      </c>
      <c r="C39" s="185">
        <v>268</v>
      </c>
      <c r="D39" s="182"/>
    </row>
    <row r="40" ht="36" customHeight="1" spans="1:4">
      <c r="A40" s="204" t="s">
        <v>1655</v>
      </c>
      <c r="B40" s="184"/>
      <c r="C40" s="185"/>
      <c r="D40" s="182"/>
    </row>
    <row r="41" ht="36" customHeight="1" spans="1:4">
      <c r="A41" s="204" t="s">
        <v>1084</v>
      </c>
      <c r="B41" s="169">
        <v>330</v>
      </c>
      <c r="C41" s="181"/>
      <c r="D41" s="182">
        <f>IF(B41&lt;&gt;0,C41/B41-1,"")</f>
        <v>-1</v>
      </c>
    </row>
    <row r="42" ht="36" customHeight="1" spans="1:4">
      <c r="A42" s="183" t="s">
        <v>1656</v>
      </c>
      <c r="B42" s="184"/>
      <c r="C42" s="185"/>
      <c r="D42" s="205" t="str">
        <f>IF(B42&lt;&gt;0,C42/B42-1,"")</f>
        <v/>
      </c>
    </row>
    <row r="43" ht="36" customHeight="1" spans="1:4">
      <c r="A43" s="202" t="s">
        <v>1665</v>
      </c>
      <c r="B43" s="181">
        <f>SUM(B36+B37)</f>
        <v>712</v>
      </c>
      <c r="C43" s="181">
        <f>SUM(C36+C37)</f>
        <v>738</v>
      </c>
      <c r="D43" s="182"/>
    </row>
  </sheetData>
  <mergeCells count="1">
    <mergeCell ref="A1:D1"/>
  </mergeCells>
  <conditionalFormatting sqref="D4 D5:D43">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A1" sqref="A1:B1"/>
    </sheetView>
  </sheetViews>
  <sheetFormatPr defaultColWidth="9" defaultRowHeight="14.25" outlineLevelCol="1"/>
  <cols>
    <col min="1" max="1" width="36.25" style="159" customWidth="1"/>
    <col min="2" max="2" width="45.5" style="161" customWidth="1"/>
    <col min="3" max="3" width="12.625" style="159"/>
    <col min="4" max="16374" width="9" style="159"/>
    <col min="16375" max="16376" width="35.625" style="159"/>
    <col min="16377" max="16377" width="9" style="159"/>
    <col min="16378" max="16384" width="9" style="162"/>
  </cols>
  <sheetData>
    <row r="1" s="159" customFormat="1" ht="45" customHeight="1" spans="1:2">
      <c r="A1" s="163" t="s">
        <v>1666</v>
      </c>
      <c r="B1" s="164"/>
    </row>
    <row r="2" s="159" customFormat="1" ht="20.1" customHeight="1" spans="1:2">
      <c r="A2" s="165"/>
      <c r="B2" s="166" t="s">
        <v>1</v>
      </c>
    </row>
    <row r="3" s="160" customFormat="1" ht="45" customHeight="1" spans="1:2">
      <c r="A3" s="167" t="s">
        <v>1667</v>
      </c>
      <c r="B3" s="167" t="s">
        <v>1668</v>
      </c>
    </row>
    <row r="4" s="159" customFormat="1" ht="36" customHeight="1" spans="1:2">
      <c r="A4" s="172" t="s">
        <v>1669</v>
      </c>
      <c r="B4" s="173">
        <v>147</v>
      </c>
    </row>
    <row r="5" s="159" customFormat="1" ht="36" customHeight="1" spans="1:2">
      <c r="A5" s="172" t="s">
        <v>1272</v>
      </c>
      <c r="B5" s="173">
        <v>9</v>
      </c>
    </row>
    <row r="6" s="159" customFormat="1" ht="36" customHeight="1" spans="1:2">
      <c r="A6" s="172" t="s">
        <v>1274</v>
      </c>
      <c r="B6" s="173">
        <v>4</v>
      </c>
    </row>
    <row r="7" s="159" customFormat="1" ht="36" customHeight="1" spans="1:2">
      <c r="A7" s="172" t="s">
        <v>1275</v>
      </c>
      <c r="B7" s="173">
        <v>34</v>
      </c>
    </row>
    <row r="8" s="159" customFormat="1" ht="36" customHeight="1" spans="1:2">
      <c r="A8" s="172" t="s">
        <v>1276</v>
      </c>
      <c r="B8" s="173">
        <v>5</v>
      </c>
    </row>
    <row r="9" s="159" customFormat="1" ht="36" customHeight="1" spans="1:2">
      <c r="A9" s="172" t="s">
        <v>1277</v>
      </c>
      <c r="B9" s="173">
        <v>11</v>
      </c>
    </row>
    <row r="10" s="159" customFormat="1" ht="36" customHeight="1" spans="1:2">
      <c r="A10" s="172" t="s">
        <v>1278</v>
      </c>
      <c r="B10" s="173">
        <v>4</v>
      </c>
    </row>
    <row r="11" s="159" customFormat="1" ht="36" customHeight="1" spans="1:2">
      <c r="A11" s="172" t="s">
        <v>1279</v>
      </c>
      <c r="B11" s="173">
        <v>4</v>
      </c>
    </row>
    <row r="12" s="159" customFormat="1" ht="36" customHeight="1" spans="1:2">
      <c r="A12" s="172" t="s">
        <v>1280</v>
      </c>
      <c r="B12" s="173">
        <v>50</v>
      </c>
    </row>
    <row r="13" s="159" customFormat="1" ht="36" customHeight="1" spans="1:2">
      <c r="A13" s="170" t="s">
        <v>1670</v>
      </c>
      <c r="B13" s="174">
        <f>SUM(B4:B12)</f>
        <v>268</v>
      </c>
    </row>
  </sheetData>
  <mergeCells count="1">
    <mergeCell ref="A1:B1"/>
  </mergeCells>
  <conditionalFormatting sqref="B4">
    <cfRule type="cellIs" dxfId="0" priority="2" stopIfTrue="1" operator="lessThanOrEqual">
      <formula>-1</formula>
    </cfRule>
  </conditionalFormatting>
  <conditionalFormatting sqref="C1:G2">
    <cfRule type="cellIs" dxfId="0" priority="5" stopIfTrue="1" operator="greaterThanOrEqual">
      <formula>10</formula>
    </cfRule>
    <cfRule type="cellIs" dxfId="0" priority="6" stopIfTrue="1" operator="lessThanOrEqual">
      <formula>-1</formula>
    </cfRule>
  </conditionalFormatting>
  <conditionalFormatting sqref="B3:G3 B5:B13">
    <cfRule type="cellIs" dxfId="0" priority="4" stopIfTrue="1" operator="lessThanOrEqual">
      <formula>-1</formula>
    </cfRule>
  </conditionalFormatting>
  <conditionalFormatting sqref="C4:G6">
    <cfRule type="cellIs" dxfId="0" priority="3"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W7"/>
  <sheetViews>
    <sheetView workbookViewId="0">
      <selection activeCell="A1" sqref="A1:B1"/>
    </sheetView>
  </sheetViews>
  <sheetFormatPr defaultColWidth="9" defaultRowHeight="14.25" outlineLevelRow="6"/>
  <cols>
    <col min="1" max="1" width="46.625" style="159" customWidth="1"/>
    <col min="2" max="2" width="38" style="161" customWidth="1"/>
    <col min="3" max="16371" width="9" style="159"/>
    <col min="16372" max="16373" width="35.625" style="159"/>
    <col min="16374" max="16374" width="9" style="159"/>
    <col min="16375" max="16384" width="9" style="162"/>
  </cols>
  <sheetData>
    <row r="1" s="159" customFormat="1" ht="45" customHeight="1" spans="1:2">
      <c r="A1" s="163" t="s">
        <v>1671</v>
      </c>
      <c r="B1" s="164"/>
    </row>
    <row r="2" s="159" customFormat="1" ht="20.1" customHeight="1" spans="1:2">
      <c r="A2" s="165"/>
      <c r="B2" s="166" t="s">
        <v>1</v>
      </c>
    </row>
    <row r="3" s="160" customFormat="1" ht="45" customHeight="1" spans="1:2">
      <c r="A3" s="167" t="s">
        <v>1672</v>
      </c>
      <c r="B3" s="167" t="s">
        <v>1668</v>
      </c>
    </row>
    <row r="4" s="159" customFormat="1" ht="36" customHeight="1" spans="1:2">
      <c r="A4" s="168" t="s">
        <v>1673</v>
      </c>
      <c r="B4" s="169">
        <v>268</v>
      </c>
    </row>
    <row r="5" s="159" customFormat="1" ht="31.15" customHeight="1" spans="1:2">
      <c r="A5" s="170" t="s">
        <v>1670</v>
      </c>
      <c r="B5" s="171">
        <v>268</v>
      </c>
    </row>
    <row r="6" s="159" customFormat="1" spans="2:16377">
      <c r="B6" s="161"/>
      <c r="XEU6" s="162"/>
      <c r="XEV6" s="162"/>
      <c r="XEW6" s="162"/>
    </row>
    <row r="7" s="159" customFormat="1" spans="2:16377">
      <c r="B7" s="161"/>
      <c r="XEU7" s="162"/>
      <c r="XEV7" s="162"/>
      <c r="XEW7" s="162"/>
    </row>
  </sheetData>
  <mergeCells count="1">
    <mergeCell ref="A1:B1"/>
  </mergeCells>
  <conditionalFormatting sqref="B3:G3">
    <cfRule type="cellIs" dxfId="0" priority="2" stopIfTrue="1" operator="lessThanOrEqual">
      <formula>-1</formula>
    </cfRule>
  </conditionalFormatting>
  <conditionalFormatting sqref="B4:G4">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1"/>
  <sheetViews>
    <sheetView showGridLines="0" showZeros="0" zoomScale="90" zoomScaleNormal="90" workbookViewId="0">
      <pane ySplit="3" topLeftCell="A4" activePane="bottomLeft" state="frozen"/>
      <selection/>
      <selection pane="bottomLeft" activeCell="H12" sqref="H12"/>
    </sheetView>
  </sheetViews>
  <sheetFormatPr defaultColWidth="9" defaultRowHeight="14.25" outlineLevelCol="3"/>
  <cols>
    <col min="1" max="1" width="50.75" style="161" customWidth="1"/>
    <col min="2" max="4" width="20.625" style="161" customWidth="1"/>
    <col min="5" max="16384" width="9" style="247"/>
  </cols>
  <sheetData>
    <row r="1" ht="45" customHeight="1" spans="1:4">
      <c r="A1" s="288" t="s">
        <v>40</v>
      </c>
      <c r="B1" s="288"/>
      <c r="C1" s="288"/>
      <c r="D1" s="288"/>
    </row>
    <row r="2" ht="18.95" customHeight="1" spans="1:4">
      <c r="A2" s="398"/>
      <c r="B2" s="290"/>
      <c r="D2" s="399" t="s">
        <v>1</v>
      </c>
    </row>
    <row r="3" s="395" customFormat="1" ht="45" customHeight="1" spans="1:4">
      <c r="A3" s="380" t="s">
        <v>2</v>
      </c>
      <c r="B3" s="252" t="s">
        <v>41</v>
      </c>
      <c r="C3" s="252" t="s">
        <v>42</v>
      </c>
      <c r="D3" s="380" t="s">
        <v>3</v>
      </c>
    </row>
    <row r="4" ht="37.5" customHeight="1" spans="1:4">
      <c r="A4" s="412" t="s">
        <v>43</v>
      </c>
      <c r="B4" s="384">
        <v>456100</v>
      </c>
      <c r="C4" s="384">
        <v>488598</v>
      </c>
      <c r="D4" s="413">
        <v>0.071</v>
      </c>
    </row>
    <row r="5" ht="37.5" customHeight="1" spans="1:4">
      <c r="A5" s="414" t="s">
        <v>44</v>
      </c>
      <c r="B5" s="384">
        <v>0</v>
      </c>
      <c r="C5" s="384">
        <v>0</v>
      </c>
      <c r="D5" s="413" t="s">
        <v>45</v>
      </c>
    </row>
    <row r="6" ht="37.5" customHeight="1" spans="1:4">
      <c r="A6" s="414" t="s">
        <v>46</v>
      </c>
      <c r="B6" s="384">
        <v>10062</v>
      </c>
      <c r="C6" s="384">
        <v>5606</v>
      </c>
      <c r="D6" s="413">
        <v>-0.443</v>
      </c>
    </row>
    <row r="7" ht="37.5" customHeight="1" spans="1:4">
      <c r="A7" s="414" t="s">
        <v>47</v>
      </c>
      <c r="B7" s="384">
        <v>201638</v>
      </c>
      <c r="C7" s="384">
        <v>208460</v>
      </c>
      <c r="D7" s="413">
        <v>0.034</v>
      </c>
    </row>
    <row r="8" ht="37.5" customHeight="1" spans="1:4">
      <c r="A8" s="414" t="s">
        <v>48</v>
      </c>
      <c r="B8" s="384">
        <v>1231347</v>
      </c>
      <c r="C8" s="384">
        <v>1295186</v>
      </c>
      <c r="D8" s="413">
        <v>0.052</v>
      </c>
    </row>
    <row r="9" ht="37.5" customHeight="1" spans="1:4">
      <c r="A9" s="414" t="s">
        <v>49</v>
      </c>
      <c r="B9" s="384">
        <v>18394</v>
      </c>
      <c r="C9" s="384">
        <v>17121</v>
      </c>
      <c r="D9" s="413">
        <v>-0.069</v>
      </c>
    </row>
    <row r="10" ht="37.5" customHeight="1" spans="1:4">
      <c r="A10" s="414" t="s">
        <v>50</v>
      </c>
      <c r="B10" s="384">
        <v>43856</v>
      </c>
      <c r="C10" s="384">
        <v>48644</v>
      </c>
      <c r="D10" s="413">
        <v>0.109</v>
      </c>
    </row>
    <row r="11" ht="37.5" customHeight="1" spans="1:4">
      <c r="A11" s="414" t="s">
        <v>51</v>
      </c>
      <c r="B11" s="384">
        <v>768638</v>
      </c>
      <c r="C11" s="384">
        <v>801791</v>
      </c>
      <c r="D11" s="413">
        <v>0.043</v>
      </c>
    </row>
    <row r="12" ht="37.5" customHeight="1" spans="1:4">
      <c r="A12" s="414" t="s">
        <v>52</v>
      </c>
      <c r="B12" s="384">
        <v>664690</v>
      </c>
      <c r="C12" s="384">
        <v>660074</v>
      </c>
      <c r="D12" s="413">
        <v>-0.007</v>
      </c>
    </row>
    <row r="13" ht="37.5" customHeight="1" spans="1:4">
      <c r="A13" s="414" t="s">
        <v>53</v>
      </c>
      <c r="B13" s="384">
        <v>85899</v>
      </c>
      <c r="C13" s="384">
        <v>89349</v>
      </c>
      <c r="D13" s="413">
        <v>0.04</v>
      </c>
    </row>
    <row r="14" ht="37.5" customHeight="1" spans="1:4">
      <c r="A14" s="414" t="s">
        <v>54</v>
      </c>
      <c r="B14" s="384">
        <v>232864</v>
      </c>
      <c r="C14" s="384">
        <v>214403</v>
      </c>
      <c r="D14" s="413">
        <v>-0.079</v>
      </c>
    </row>
    <row r="15" ht="37.5" customHeight="1" spans="1:4">
      <c r="A15" s="414" t="s">
        <v>55</v>
      </c>
      <c r="B15" s="384">
        <v>994054</v>
      </c>
      <c r="C15" s="384">
        <v>793603</v>
      </c>
      <c r="D15" s="413">
        <v>-0.202</v>
      </c>
    </row>
    <row r="16" ht="37.5" customHeight="1" spans="1:4">
      <c r="A16" s="414" t="s">
        <v>56</v>
      </c>
      <c r="B16" s="384">
        <v>95492</v>
      </c>
      <c r="C16" s="384">
        <v>118145</v>
      </c>
      <c r="D16" s="413">
        <v>0.237</v>
      </c>
    </row>
    <row r="17" ht="37.5" customHeight="1" spans="1:4">
      <c r="A17" s="414" t="s">
        <v>57</v>
      </c>
      <c r="B17" s="384">
        <v>63600</v>
      </c>
      <c r="C17" s="384">
        <v>87830</v>
      </c>
      <c r="D17" s="413">
        <v>0.381</v>
      </c>
    </row>
    <row r="18" ht="37.5" customHeight="1" spans="1:4">
      <c r="A18" s="414" t="s">
        <v>58</v>
      </c>
      <c r="B18" s="384">
        <v>18561</v>
      </c>
      <c r="C18" s="384">
        <v>11149</v>
      </c>
      <c r="D18" s="413">
        <v>-0.399</v>
      </c>
    </row>
    <row r="19" ht="37.5" customHeight="1" spans="1:4">
      <c r="A19" s="414" t="s">
        <v>59</v>
      </c>
      <c r="B19" s="384">
        <v>1633</v>
      </c>
      <c r="C19" s="384">
        <v>2292</v>
      </c>
      <c r="D19" s="413">
        <v>0.404</v>
      </c>
    </row>
    <row r="20" ht="37.5" customHeight="1" spans="1:4">
      <c r="A20" s="414" t="s">
        <v>60</v>
      </c>
      <c r="B20" s="384">
        <v>0</v>
      </c>
      <c r="C20" s="384">
        <v>0</v>
      </c>
      <c r="D20" s="413" t="s">
        <v>45</v>
      </c>
    </row>
    <row r="21" ht="37.5" customHeight="1" spans="1:4">
      <c r="A21" s="414" t="s">
        <v>61</v>
      </c>
      <c r="B21" s="384">
        <v>45329</v>
      </c>
      <c r="C21" s="384">
        <v>42061</v>
      </c>
      <c r="D21" s="413">
        <v>-0.072</v>
      </c>
    </row>
    <row r="22" ht="37.5" customHeight="1" spans="1:4">
      <c r="A22" s="414" t="s">
        <v>62</v>
      </c>
      <c r="B22" s="384">
        <v>232979</v>
      </c>
      <c r="C22" s="384">
        <v>244135</v>
      </c>
      <c r="D22" s="413">
        <v>0.048</v>
      </c>
    </row>
    <row r="23" ht="37.5" customHeight="1" spans="1:4">
      <c r="A23" s="414" t="s">
        <v>63</v>
      </c>
      <c r="B23" s="384">
        <v>30210</v>
      </c>
      <c r="C23" s="384">
        <v>24970</v>
      </c>
      <c r="D23" s="413">
        <v>-0.173</v>
      </c>
    </row>
    <row r="24" ht="37.5" customHeight="1" spans="1:4">
      <c r="A24" s="414" t="s">
        <v>64</v>
      </c>
      <c r="B24" s="384">
        <v>28657</v>
      </c>
      <c r="C24" s="384">
        <v>31519</v>
      </c>
      <c r="D24" s="413">
        <v>0.1</v>
      </c>
    </row>
    <row r="25" ht="37.5" customHeight="1" spans="1:4">
      <c r="A25" s="414" t="s">
        <v>65</v>
      </c>
      <c r="B25" s="384">
        <v>0</v>
      </c>
      <c r="C25" s="384">
        <v>47609</v>
      </c>
      <c r="D25" s="413" t="s">
        <v>45</v>
      </c>
    </row>
    <row r="26" ht="37.5" customHeight="1" spans="1:4">
      <c r="A26" s="414" t="s">
        <v>66</v>
      </c>
      <c r="B26" s="384">
        <v>96884</v>
      </c>
      <c r="C26" s="384">
        <v>136701</v>
      </c>
      <c r="D26" s="413">
        <v>0.411</v>
      </c>
    </row>
    <row r="27" ht="37.5" customHeight="1" spans="1:4">
      <c r="A27" s="414" t="s">
        <v>67</v>
      </c>
      <c r="B27" s="384">
        <v>354</v>
      </c>
      <c r="C27" s="384">
        <v>354</v>
      </c>
      <c r="D27" s="413">
        <v>0</v>
      </c>
    </row>
    <row r="28" ht="37.5" customHeight="1" spans="1:4">
      <c r="A28" s="414" t="s">
        <v>68</v>
      </c>
      <c r="B28" s="384">
        <v>1134</v>
      </c>
      <c r="C28" s="384">
        <v>6000</v>
      </c>
      <c r="D28" s="413">
        <v>4.291</v>
      </c>
    </row>
    <row r="29" ht="37.5" customHeight="1" spans="1:4">
      <c r="A29" s="414"/>
      <c r="B29" s="384"/>
      <c r="C29" s="384"/>
      <c r="D29" s="413"/>
    </row>
    <row r="30" s="289" customFormat="1" ht="37.5" customHeight="1" spans="1:4">
      <c r="A30" s="405" t="s">
        <v>69</v>
      </c>
      <c r="B30" s="382">
        <v>5322375</v>
      </c>
      <c r="C30" s="382">
        <v>5375600</v>
      </c>
      <c r="D30" s="415">
        <v>0.01</v>
      </c>
    </row>
    <row r="31" ht="37.5" customHeight="1" spans="1:4">
      <c r="A31" s="416" t="s">
        <v>70</v>
      </c>
      <c r="B31" s="382">
        <v>250106</v>
      </c>
      <c r="C31" s="382">
        <v>210000</v>
      </c>
      <c r="D31" s="417"/>
    </row>
    <row r="32" ht="37.5" customHeight="1" spans="1:4">
      <c r="A32" s="385" t="s">
        <v>71</v>
      </c>
      <c r="B32" s="384">
        <v>223142</v>
      </c>
      <c r="C32" s="384">
        <v>210000</v>
      </c>
      <c r="D32" s="418"/>
    </row>
    <row r="33" ht="36" customHeight="1" spans="1:4">
      <c r="A33" s="385" t="s">
        <v>72</v>
      </c>
      <c r="B33" s="384"/>
      <c r="C33" s="384"/>
      <c r="D33" s="419" t="s">
        <v>45</v>
      </c>
    </row>
    <row r="34" ht="37.5" customHeight="1" spans="1:4">
      <c r="A34" s="404" t="s">
        <v>73</v>
      </c>
      <c r="B34" s="384">
        <v>26964</v>
      </c>
      <c r="C34" s="384"/>
      <c r="D34" s="419" t="s">
        <v>45</v>
      </c>
    </row>
    <row r="35" s="397" customFormat="1" ht="36" customHeight="1" spans="1:4">
      <c r="A35" s="404" t="s">
        <v>74</v>
      </c>
      <c r="B35" s="384"/>
      <c r="C35" s="384"/>
      <c r="D35" s="420" t="s">
        <v>45</v>
      </c>
    </row>
    <row r="36" s="397" customFormat="1" ht="37.5" customHeight="1" spans="1:4">
      <c r="A36" s="276" t="s">
        <v>75</v>
      </c>
      <c r="B36" s="382">
        <v>186790</v>
      </c>
      <c r="C36" s="382">
        <v>180000</v>
      </c>
      <c r="D36" s="420"/>
    </row>
    <row r="37" s="397" customFormat="1" ht="37.5" customHeight="1" spans="1:4">
      <c r="A37" s="421" t="s">
        <v>76</v>
      </c>
      <c r="B37" s="382">
        <v>8315</v>
      </c>
      <c r="C37" s="382"/>
      <c r="D37" s="415" t="s">
        <v>45</v>
      </c>
    </row>
    <row r="38" ht="37.5" customHeight="1" spans="1:4">
      <c r="A38" s="394" t="s">
        <v>77</v>
      </c>
      <c r="B38" s="382">
        <v>5767586</v>
      </c>
      <c r="C38" s="382">
        <v>5765600</v>
      </c>
      <c r="D38" s="415"/>
    </row>
    <row r="39" spans="1:3">
      <c r="A39" s="422"/>
      <c r="C39" s="423"/>
    </row>
    <row r="41" spans="3:3">
      <c r="C41" s="423"/>
    </row>
    <row r="43" spans="3:3">
      <c r="C43" s="423"/>
    </row>
    <row r="44" spans="3:3">
      <c r="C44" s="423"/>
    </row>
    <row r="46" spans="3:3">
      <c r="C46" s="423"/>
    </row>
    <row r="47" spans="3:3">
      <c r="C47" s="423"/>
    </row>
    <row r="48" spans="3:3">
      <c r="C48" s="423"/>
    </row>
    <row r="49" spans="3:3">
      <c r="C49" s="423"/>
    </row>
    <row r="51" spans="3:3">
      <c r="C51" s="423"/>
    </row>
  </sheetData>
  <mergeCells count="1">
    <mergeCell ref="A1:D1"/>
  </mergeCells>
  <conditionalFormatting sqref="D30">
    <cfRule type="cellIs" dxfId="2" priority="8" stopIfTrue="1" operator="lessThan">
      <formula>0</formula>
    </cfRule>
    <cfRule type="cellIs" dxfId="2" priority="9" stopIfTrue="1" operator="lessThan">
      <formula>0</formula>
    </cfRule>
  </conditionalFormatting>
  <conditionalFormatting sqref="B34">
    <cfRule type="expression" dxfId="1" priority="4" stopIfTrue="1">
      <formula>"len($A:$A)=3"</formula>
    </cfRule>
  </conditionalFormatting>
  <conditionalFormatting sqref="C37:D37">
    <cfRule type="cellIs" dxfId="2" priority="1" stopIfTrue="1" operator="lessThan">
      <formula>0</formula>
    </cfRule>
    <cfRule type="cellIs" dxfId="0" priority="2" stopIfTrue="1" operator="greaterThan">
      <formula>5</formula>
    </cfRule>
  </conditionalFormatting>
  <conditionalFormatting sqref="A34:A35">
    <cfRule type="expression" dxfId="1" priority="3" stopIfTrue="1">
      <formula>"len($A:$A)=3"</formula>
    </cfRule>
  </conditionalFormatting>
  <conditionalFormatting sqref="D2 C39:D44">
    <cfRule type="cellIs" dxfId="0" priority="36" stopIfTrue="1" operator="lessThanOrEqual">
      <formula>-1</formula>
    </cfRule>
  </conditionalFormatting>
  <conditionalFormatting sqref="D31 D38 C32:D32">
    <cfRule type="cellIs" dxfId="0" priority="5" stopIfTrue="1" operator="lessThanOrEqual">
      <formula>-1</formula>
    </cfRule>
  </conditionalFormatting>
  <conditionalFormatting sqref="C33:D34">
    <cfRule type="cellIs" dxfId="2" priority="6" stopIfTrue="1" operator="lessThan">
      <formula>0</formula>
    </cfRule>
    <cfRule type="cellIs" dxfId="0" priority="7" stopIfTrue="1" operator="greaterThan">
      <formula>5</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zoomScale="115" zoomScaleNormal="115" workbookViewId="0">
      <selection activeCell="E6" sqref="E6"/>
    </sheetView>
  </sheetViews>
  <sheetFormatPr defaultColWidth="9" defaultRowHeight="14.25" outlineLevelCol="3"/>
  <cols>
    <col min="1" max="1" width="46.5" style="130" customWidth="1"/>
    <col min="2" max="4" width="20.625" style="130" customWidth="1"/>
    <col min="5" max="16384" width="9" style="130"/>
  </cols>
  <sheetData>
    <row r="1" ht="45" customHeight="1" spans="1:4">
      <c r="A1" s="131" t="s">
        <v>1674</v>
      </c>
      <c r="B1" s="131"/>
      <c r="C1" s="131"/>
      <c r="D1" s="131"/>
    </row>
    <row r="2" s="142" customFormat="1" ht="20.1" customHeight="1" spans="1:4">
      <c r="A2" s="143"/>
      <c r="B2" s="144"/>
      <c r="C2" s="145"/>
      <c r="D2" s="146" t="s">
        <v>1</v>
      </c>
    </row>
    <row r="3" ht="45" customHeight="1" spans="1:4">
      <c r="A3" s="147" t="s">
        <v>1675</v>
      </c>
      <c r="B3" s="79" t="s">
        <v>41</v>
      </c>
      <c r="C3" s="79" t="s">
        <v>42</v>
      </c>
      <c r="D3" s="79" t="s">
        <v>3</v>
      </c>
    </row>
    <row r="4" ht="36" customHeight="1" spans="1:4">
      <c r="A4" s="148" t="s">
        <v>1676</v>
      </c>
      <c r="B4" s="149">
        <v>245884</v>
      </c>
      <c r="C4" s="149">
        <v>307100</v>
      </c>
      <c r="D4" s="150">
        <f t="shared" ref="D4:D35" si="0">(C4-B4)/B4</f>
        <v>0.249</v>
      </c>
    </row>
    <row r="5" ht="36" customHeight="1" spans="1:4">
      <c r="A5" s="151" t="s">
        <v>1677</v>
      </c>
      <c r="B5" s="152">
        <v>216929</v>
      </c>
      <c r="C5" s="152">
        <v>293276</v>
      </c>
      <c r="D5" s="153">
        <f t="shared" si="0"/>
        <v>0.352</v>
      </c>
    </row>
    <row r="6" ht="36" customHeight="1" spans="1:4">
      <c r="A6" s="151" t="s">
        <v>1678</v>
      </c>
      <c r="B6" s="152">
        <v>17371</v>
      </c>
      <c r="C6" s="152">
        <v>3252</v>
      </c>
      <c r="D6" s="153">
        <f t="shared" si="0"/>
        <v>-0.813</v>
      </c>
    </row>
    <row r="7" s="129" customFormat="1" ht="36" customHeight="1" spans="1:4">
      <c r="A7" s="151" t="s">
        <v>1679</v>
      </c>
      <c r="B7" s="154">
        <v>0</v>
      </c>
      <c r="C7" s="154">
        <v>0</v>
      </c>
      <c r="D7" s="153"/>
    </row>
    <row r="8" ht="36" customHeight="1" spans="1:4">
      <c r="A8" s="148" t="s">
        <v>1680</v>
      </c>
      <c r="B8" s="149">
        <v>306661</v>
      </c>
      <c r="C8" s="149">
        <v>308230</v>
      </c>
      <c r="D8" s="150">
        <f t="shared" si="0"/>
        <v>0.005</v>
      </c>
    </row>
    <row r="9" ht="36" customHeight="1" spans="1:4">
      <c r="A9" s="151" t="s">
        <v>1677</v>
      </c>
      <c r="B9" s="152">
        <v>276851</v>
      </c>
      <c r="C9" s="152">
        <v>280015</v>
      </c>
      <c r="D9" s="153">
        <f t="shared" si="0"/>
        <v>0.011</v>
      </c>
    </row>
    <row r="10" ht="36" customHeight="1" spans="1:4">
      <c r="A10" s="151" t="s">
        <v>1678</v>
      </c>
      <c r="B10" s="152">
        <v>2759</v>
      </c>
      <c r="C10" s="152">
        <v>7540</v>
      </c>
      <c r="D10" s="153">
        <f t="shared" si="0"/>
        <v>1.733</v>
      </c>
    </row>
    <row r="11" ht="36" customHeight="1" spans="1:4">
      <c r="A11" s="151" t="s">
        <v>1679</v>
      </c>
      <c r="B11" s="152">
        <v>20459</v>
      </c>
      <c r="C11" s="152">
        <v>16633</v>
      </c>
      <c r="D11" s="153">
        <f t="shared" si="0"/>
        <v>-0.187</v>
      </c>
    </row>
    <row r="12" ht="36" customHeight="1" spans="1:4">
      <c r="A12" s="148" t="s">
        <v>1681</v>
      </c>
      <c r="B12" s="149">
        <v>11658</v>
      </c>
      <c r="C12" s="149">
        <v>17827</v>
      </c>
      <c r="D12" s="150">
        <f t="shared" si="0"/>
        <v>0.529</v>
      </c>
    </row>
    <row r="13" ht="36" customHeight="1" spans="1:4">
      <c r="A13" s="151" t="s">
        <v>1677</v>
      </c>
      <c r="B13" s="152">
        <v>10771</v>
      </c>
      <c r="C13" s="152">
        <v>14206</v>
      </c>
      <c r="D13" s="153">
        <f t="shared" si="0"/>
        <v>0.319</v>
      </c>
    </row>
    <row r="14" ht="36" customHeight="1" spans="1:4">
      <c r="A14" s="151" t="s">
        <v>1678</v>
      </c>
      <c r="B14" s="152">
        <v>784</v>
      </c>
      <c r="C14" s="152">
        <v>3576</v>
      </c>
      <c r="D14" s="153">
        <f t="shared" si="0"/>
        <v>3.561</v>
      </c>
    </row>
    <row r="15" ht="36" customHeight="1" spans="1:4">
      <c r="A15" s="151" t="s">
        <v>1679</v>
      </c>
      <c r="B15" s="152">
        <v>0</v>
      </c>
      <c r="C15" s="152">
        <v>0</v>
      </c>
      <c r="D15" s="153"/>
    </row>
    <row r="16" ht="36" customHeight="1" spans="1:4">
      <c r="A16" s="148" t="s">
        <v>1682</v>
      </c>
      <c r="B16" s="149">
        <v>305209</v>
      </c>
      <c r="C16" s="149">
        <v>314015</v>
      </c>
      <c r="D16" s="150">
        <f t="shared" si="0"/>
        <v>0.029</v>
      </c>
    </row>
    <row r="17" ht="36" customHeight="1" spans="1:4">
      <c r="A17" s="151" t="s">
        <v>1677</v>
      </c>
      <c r="B17" s="152">
        <v>297720</v>
      </c>
      <c r="C17" s="152">
        <v>307024</v>
      </c>
      <c r="D17" s="153">
        <f t="shared" si="0"/>
        <v>0.031</v>
      </c>
    </row>
    <row r="18" ht="36" customHeight="1" spans="1:4">
      <c r="A18" s="151" t="s">
        <v>1678</v>
      </c>
      <c r="B18" s="152">
        <v>7051</v>
      </c>
      <c r="C18" s="152">
        <v>6696</v>
      </c>
      <c r="D18" s="153">
        <f t="shared" si="0"/>
        <v>-0.05</v>
      </c>
    </row>
    <row r="19" ht="36" customHeight="1" spans="1:4">
      <c r="A19" s="151" t="s">
        <v>1679</v>
      </c>
      <c r="B19" s="152">
        <v>0</v>
      </c>
      <c r="C19" s="152">
        <v>0</v>
      </c>
      <c r="D19" s="153"/>
    </row>
    <row r="20" ht="36" customHeight="1" spans="1:4">
      <c r="A20" s="148" t="s">
        <v>1683</v>
      </c>
      <c r="B20" s="149">
        <v>6648</v>
      </c>
      <c r="C20" s="149">
        <v>14654</v>
      </c>
      <c r="D20" s="150">
        <f t="shared" si="0"/>
        <v>1.204</v>
      </c>
    </row>
    <row r="21" ht="36" customHeight="1" spans="1:4">
      <c r="A21" s="151" t="s">
        <v>1677</v>
      </c>
      <c r="B21" s="152">
        <v>6484</v>
      </c>
      <c r="C21" s="152">
        <v>14595</v>
      </c>
      <c r="D21" s="153">
        <f t="shared" si="0"/>
        <v>1.251</v>
      </c>
    </row>
    <row r="22" ht="36" customHeight="1" spans="1:4">
      <c r="A22" s="151" t="s">
        <v>1678</v>
      </c>
      <c r="B22" s="152">
        <v>148</v>
      </c>
      <c r="C22" s="152">
        <v>59</v>
      </c>
      <c r="D22" s="153">
        <f t="shared" si="0"/>
        <v>-0.601</v>
      </c>
    </row>
    <row r="23" ht="36" customHeight="1" spans="1:4">
      <c r="A23" s="151" t="s">
        <v>1679</v>
      </c>
      <c r="B23" s="152">
        <v>0</v>
      </c>
      <c r="C23" s="152">
        <v>0</v>
      </c>
      <c r="D23" s="155"/>
    </row>
    <row r="24" ht="36" customHeight="1" spans="1:4">
      <c r="A24" s="148" t="s">
        <v>1684</v>
      </c>
      <c r="B24" s="149">
        <v>214655</v>
      </c>
      <c r="C24" s="149">
        <v>186438</v>
      </c>
      <c r="D24" s="150">
        <f t="shared" si="0"/>
        <v>-0.131</v>
      </c>
    </row>
    <row r="25" ht="36" customHeight="1" spans="1:4">
      <c r="A25" s="151" t="s">
        <v>1677</v>
      </c>
      <c r="B25" s="156">
        <v>47200</v>
      </c>
      <c r="C25" s="156">
        <v>47352</v>
      </c>
      <c r="D25" s="153">
        <f t="shared" si="0"/>
        <v>0.003</v>
      </c>
    </row>
    <row r="26" ht="36" customHeight="1" spans="1:4">
      <c r="A26" s="151" t="s">
        <v>1678</v>
      </c>
      <c r="B26" s="156">
        <v>20944</v>
      </c>
      <c r="C26" s="156">
        <v>13568</v>
      </c>
      <c r="D26" s="153">
        <f t="shared" si="0"/>
        <v>-0.352</v>
      </c>
    </row>
    <row r="27" ht="36" customHeight="1" spans="1:4">
      <c r="A27" s="151" t="s">
        <v>1679</v>
      </c>
      <c r="B27" s="156">
        <v>129341</v>
      </c>
      <c r="C27" s="156">
        <v>116623</v>
      </c>
      <c r="D27" s="153">
        <f t="shared" si="0"/>
        <v>-0.098</v>
      </c>
    </row>
    <row r="28" ht="36" customHeight="1" spans="1:4">
      <c r="A28" s="148" t="s">
        <v>1685</v>
      </c>
      <c r="B28" s="149">
        <v>532422</v>
      </c>
      <c r="C28" s="149">
        <v>491746</v>
      </c>
      <c r="D28" s="150">
        <f t="shared" si="0"/>
        <v>-0.076</v>
      </c>
    </row>
    <row r="29" ht="36" customHeight="1" spans="1:4">
      <c r="A29" s="151" t="s">
        <v>1677</v>
      </c>
      <c r="B29" s="156">
        <v>265234</v>
      </c>
      <c r="C29" s="156">
        <v>169721</v>
      </c>
      <c r="D29" s="153">
        <f t="shared" si="0"/>
        <v>-0.36</v>
      </c>
    </row>
    <row r="30" ht="36" customHeight="1" spans="1:4">
      <c r="A30" s="151" t="s">
        <v>1678</v>
      </c>
      <c r="B30" s="156">
        <v>4317</v>
      </c>
      <c r="C30" s="156">
        <v>4483</v>
      </c>
      <c r="D30" s="153">
        <f t="shared" si="0"/>
        <v>0.038</v>
      </c>
    </row>
    <row r="31" ht="36" customHeight="1" spans="1:4">
      <c r="A31" s="151" t="s">
        <v>1679</v>
      </c>
      <c r="B31" s="156">
        <v>262871</v>
      </c>
      <c r="C31" s="156">
        <v>317542</v>
      </c>
      <c r="D31" s="153">
        <f t="shared" si="0"/>
        <v>0.208</v>
      </c>
    </row>
    <row r="32" ht="36" customHeight="1" spans="1:4">
      <c r="A32" s="97" t="s">
        <v>1686</v>
      </c>
      <c r="B32" s="149">
        <v>1623137</v>
      </c>
      <c r="C32" s="149">
        <v>1640010</v>
      </c>
      <c r="D32" s="157">
        <f t="shared" si="0"/>
        <v>0.01</v>
      </c>
    </row>
    <row r="33" ht="36" customHeight="1" spans="1:4">
      <c r="A33" s="151" t="s">
        <v>1687</v>
      </c>
      <c r="B33" s="156">
        <v>1121189</v>
      </c>
      <c r="C33" s="156">
        <v>1126189</v>
      </c>
      <c r="D33" s="155">
        <f t="shared" si="0"/>
        <v>0.004</v>
      </c>
    </row>
    <row r="34" ht="36" customHeight="1" spans="1:4">
      <c r="A34" s="151" t="s">
        <v>1688</v>
      </c>
      <c r="B34" s="156">
        <v>53374</v>
      </c>
      <c r="C34" s="156">
        <v>39174</v>
      </c>
      <c r="D34" s="155">
        <f t="shared" si="0"/>
        <v>-0.266</v>
      </c>
    </row>
    <row r="35" ht="36" customHeight="1" spans="1:4">
      <c r="A35" s="151" t="s">
        <v>1689</v>
      </c>
      <c r="B35" s="156">
        <v>412671</v>
      </c>
      <c r="C35" s="156">
        <v>450798</v>
      </c>
      <c r="D35" s="155">
        <f t="shared" si="0"/>
        <v>0.092</v>
      </c>
    </row>
    <row r="36" ht="36" customHeight="1" spans="1:4">
      <c r="A36" s="101" t="s">
        <v>1690</v>
      </c>
      <c r="B36" s="149">
        <v>184611</v>
      </c>
      <c r="C36" s="149">
        <v>398073</v>
      </c>
      <c r="D36" s="150"/>
    </row>
    <row r="37" ht="36" customHeight="1" spans="1:4">
      <c r="A37" s="158" t="s">
        <v>1691</v>
      </c>
      <c r="B37" s="152"/>
      <c r="C37" s="152"/>
      <c r="D37" s="150"/>
    </row>
    <row r="38" ht="36" customHeight="1" spans="1:4">
      <c r="A38" s="158" t="s">
        <v>1692</v>
      </c>
      <c r="B38" s="149">
        <v>1874915</v>
      </c>
      <c r="C38" s="149">
        <v>1933714</v>
      </c>
      <c r="D38" s="150"/>
    </row>
    <row r="39" ht="36" customHeight="1" spans="1:4">
      <c r="A39" s="97" t="s">
        <v>1325</v>
      </c>
      <c r="B39" s="149">
        <f>B32+B36+B37+B38</f>
        <v>3682663</v>
      </c>
      <c r="C39" s="149">
        <f>C32+C36+C37+C38</f>
        <v>3971797</v>
      </c>
      <c r="D39" s="150"/>
    </row>
    <row r="40" spans="2:3">
      <c r="B40" s="141"/>
      <c r="C40" s="141"/>
    </row>
    <row r="41" spans="2:3">
      <c r="B41" s="141"/>
      <c r="C41" s="141"/>
    </row>
    <row r="42" spans="2:3">
      <c r="B42" s="141"/>
      <c r="C42" s="141"/>
    </row>
  </sheetData>
  <mergeCells count="1">
    <mergeCell ref="A1:D1"/>
  </mergeCells>
  <conditionalFormatting sqref="D36">
    <cfRule type="cellIs" dxfId="3" priority="1" stopIfTrue="1" operator="lessThanOrEqual">
      <formula>-1</formula>
    </cfRule>
  </conditionalFormatting>
  <conditionalFormatting sqref="D5:D22 D37:D38 C25 C29:C31 D24:D31 C23 C6:C7 C9:C11 C13:C15 C17:C19">
    <cfRule type="cellIs" dxfId="3" priority="2"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6"/>
  <sheetViews>
    <sheetView showGridLines="0" showZeros="0" workbookViewId="0">
      <pane ySplit="3" topLeftCell="A4" activePane="bottomLeft" state="frozen"/>
      <selection/>
      <selection pane="bottomLeft" activeCell="G3" sqref="G3"/>
    </sheetView>
  </sheetViews>
  <sheetFormatPr defaultColWidth="9" defaultRowHeight="14.25" outlineLevelCol="3"/>
  <cols>
    <col min="1" max="1" width="45.625" style="130" customWidth="1"/>
    <col min="2" max="4" width="20.625" style="130" customWidth="1"/>
    <col min="5" max="16384" width="9" style="130"/>
  </cols>
  <sheetData>
    <row r="1" ht="45" customHeight="1" spans="1:4">
      <c r="A1" s="131" t="s">
        <v>1693</v>
      </c>
      <c r="B1" s="131"/>
      <c r="C1" s="131"/>
      <c r="D1" s="131"/>
    </row>
    <row r="2" ht="20.1" customHeight="1" spans="1:4">
      <c r="A2" s="132"/>
      <c r="B2" s="133"/>
      <c r="C2" s="134"/>
      <c r="D2" s="135" t="s">
        <v>1694</v>
      </c>
    </row>
    <row r="3" ht="45" customHeight="1" spans="1:4">
      <c r="A3" s="78" t="s">
        <v>1123</v>
      </c>
      <c r="B3" s="79" t="s">
        <v>41</v>
      </c>
      <c r="C3" s="79" t="s">
        <v>42</v>
      </c>
      <c r="D3" s="79" t="s">
        <v>3</v>
      </c>
    </row>
    <row r="4" ht="36" customHeight="1" spans="1:4">
      <c r="A4" s="80" t="s">
        <v>1695</v>
      </c>
      <c r="B4" s="136">
        <v>347046</v>
      </c>
      <c r="C4" s="136">
        <v>388892</v>
      </c>
      <c r="D4" s="137">
        <f t="shared" ref="D4:D19" si="0">(C4-B4)/B4</f>
        <v>0.121</v>
      </c>
    </row>
    <row r="5" ht="36" customHeight="1" spans="1:4">
      <c r="A5" s="83" t="s">
        <v>1696</v>
      </c>
      <c r="B5" s="119">
        <v>335003</v>
      </c>
      <c r="C5" s="138">
        <v>370785</v>
      </c>
      <c r="D5" s="139">
        <f t="shared" si="0"/>
        <v>0.107</v>
      </c>
    </row>
    <row r="6" ht="36" customHeight="1" spans="1:4">
      <c r="A6" s="80" t="s">
        <v>1697</v>
      </c>
      <c r="B6" s="136">
        <v>223391</v>
      </c>
      <c r="C6" s="136">
        <v>246404</v>
      </c>
      <c r="D6" s="137">
        <f t="shared" si="0"/>
        <v>0.103</v>
      </c>
    </row>
    <row r="7" ht="36" customHeight="1" spans="1:4">
      <c r="A7" s="83" t="s">
        <v>1696</v>
      </c>
      <c r="B7" s="86">
        <v>222613</v>
      </c>
      <c r="C7" s="138">
        <v>245570</v>
      </c>
      <c r="D7" s="139">
        <f t="shared" si="0"/>
        <v>0.103</v>
      </c>
    </row>
    <row r="8" s="129" customFormat="1" ht="36" customHeight="1" spans="1:4">
      <c r="A8" s="80" t="s">
        <v>1698</v>
      </c>
      <c r="B8" s="136">
        <v>31640</v>
      </c>
      <c r="C8" s="136">
        <v>13444</v>
      </c>
      <c r="D8" s="137">
        <f t="shared" si="0"/>
        <v>-0.575</v>
      </c>
    </row>
    <row r="9" s="129" customFormat="1" ht="36" customHeight="1" spans="1:4">
      <c r="A9" s="83" t="s">
        <v>1696</v>
      </c>
      <c r="B9" s="86">
        <v>4554</v>
      </c>
      <c r="C9" s="138">
        <v>4859</v>
      </c>
      <c r="D9" s="139">
        <f t="shared" si="0"/>
        <v>0.067</v>
      </c>
    </row>
    <row r="10" s="129" customFormat="1" ht="36" customHeight="1" spans="1:4">
      <c r="A10" s="80" t="s">
        <v>1699</v>
      </c>
      <c r="B10" s="136">
        <v>238519</v>
      </c>
      <c r="C10" s="136">
        <v>248336</v>
      </c>
      <c r="D10" s="137">
        <f t="shared" si="0"/>
        <v>0.041</v>
      </c>
    </row>
    <row r="11" s="129" customFormat="1" ht="36" customHeight="1" spans="1:4">
      <c r="A11" s="83" t="s">
        <v>1696</v>
      </c>
      <c r="B11" s="86">
        <v>237886</v>
      </c>
      <c r="C11" s="86">
        <v>247917</v>
      </c>
      <c r="D11" s="139">
        <f t="shared" si="0"/>
        <v>0.042</v>
      </c>
    </row>
    <row r="12" s="129" customFormat="1" ht="36" customHeight="1" spans="1:4">
      <c r="A12" s="80" t="s">
        <v>1700</v>
      </c>
      <c r="B12" s="81">
        <v>19623</v>
      </c>
      <c r="C12" s="136">
        <v>22118</v>
      </c>
      <c r="D12" s="137">
        <f t="shared" si="0"/>
        <v>0.127</v>
      </c>
    </row>
    <row r="13" s="129" customFormat="1" ht="36" customHeight="1" spans="1:4">
      <c r="A13" s="83" t="s">
        <v>1696</v>
      </c>
      <c r="B13" s="86">
        <v>19511</v>
      </c>
      <c r="C13" s="86">
        <v>21912</v>
      </c>
      <c r="D13" s="139">
        <f t="shared" si="0"/>
        <v>0.123</v>
      </c>
    </row>
    <row r="14" s="129" customFormat="1" ht="36" customHeight="1" spans="1:4">
      <c r="A14" s="80" t="s">
        <v>1701</v>
      </c>
      <c r="B14" s="136">
        <v>111998</v>
      </c>
      <c r="C14" s="136">
        <v>118976</v>
      </c>
      <c r="D14" s="137">
        <f t="shared" si="0"/>
        <v>0.062</v>
      </c>
    </row>
    <row r="15" ht="36" customHeight="1" spans="1:4">
      <c r="A15" s="83" t="s">
        <v>1696</v>
      </c>
      <c r="B15" s="86">
        <v>96742</v>
      </c>
      <c r="C15" s="138">
        <v>101175</v>
      </c>
      <c r="D15" s="139">
        <f t="shared" si="0"/>
        <v>0.046</v>
      </c>
    </row>
    <row r="16" ht="36" customHeight="1" spans="1:4">
      <c r="A16" s="80" t="s">
        <v>1702</v>
      </c>
      <c r="B16" s="136">
        <v>440469</v>
      </c>
      <c r="C16" s="136">
        <v>471449</v>
      </c>
      <c r="D16" s="137">
        <f t="shared" si="0"/>
        <v>0.07</v>
      </c>
    </row>
    <row r="17" ht="36" customHeight="1" spans="1:4">
      <c r="A17" s="83" t="s">
        <v>1696</v>
      </c>
      <c r="B17" s="123">
        <v>402147</v>
      </c>
      <c r="C17" s="123">
        <v>433125</v>
      </c>
      <c r="D17" s="139">
        <f t="shared" si="0"/>
        <v>0.077</v>
      </c>
    </row>
    <row r="18" ht="36" customHeight="1" spans="1:4">
      <c r="A18" s="97" t="s">
        <v>1703</v>
      </c>
      <c r="B18" s="136">
        <v>1412686</v>
      </c>
      <c r="C18" s="136">
        <v>1509619</v>
      </c>
      <c r="D18" s="137">
        <f t="shared" si="0"/>
        <v>0.069</v>
      </c>
    </row>
    <row r="19" ht="36" customHeight="1" spans="1:4">
      <c r="A19" s="83" t="s">
        <v>1704</v>
      </c>
      <c r="B19" s="119">
        <v>1318456</v>
      </c>
      <c r="C19" s="119">
        <v>1425343</v>
      </c>
      <c r="D19" s="139">
        <f t="shared" si="0"/>
        <v>0.081</v>
      </c>
    </row>
    <row r="20" ht="36" customHeight="1" spans="1:4">
      <c r="A20" s="101" t="s">
        <v>1705</v>
      </c>
      <c r="B20" s="136"/>
      <c r="C20" s="136"/>
      <c r="D20" s="137"/>
    </row>
    <row r="21" ht="36" customHeight="1" spans="1:4">
      <c r="A21" s="101" t="s">
        <v>1706</v>
      </c>
      <c r="B21" s="136">
        <v>336263</v>
      </c>
      <c r="C21" s="136">
        <v>310836</v>
      </c>
      <c r="D21" s="137"/>
    </row>
    <row r="22" ht="36" customHeight="1" spans="1:4">
      <c r="A22" s="101" t="s">
        <v>1707</v>
      </c>
      <c r="B22" s="136">
        <v>1933714</v>
      </c>
      <c r="C22" s="136">
        <v>2151342</v>
      </c>
      <c r="D22" s="137"/>
    </row>
    <row r="23" ht="36" customHeight="1" spans="1:4">
      <c r="A23" s="97" t="s">
        <v>1552</v>
      </c>
      <c r="B23" s="140">
        <f>B18+B21+B22</f>
        <v>3682663</v>
      </c>
      <c r="C23" s="140">
        <f>C18+C21+C22</f>
        <v>3971797</v>
      </c>
      <c r="D23" s="137"/>
    </row>
    <row r="24" spans="2:3">
      <c r="B24" s="141"/>
      <c r="C24" s="141"/>
    </row>
    <row r="25" spans="2:3">
      <c r="B25" s="141"/>
      <c r="C25" s="141"/>
    </row>
    <row r="26" spans="2:3">
      <c r="B26" s="141"/>
      <c r="C26" s="141"/>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workbookViewId="0">
      <pane ySplit="3" topLeftCell="A4" activePane="bottomLeft" state="frozen"/>
      <selection/>
      <selection pane="bottomLeft" activeCell="E1" sqref="E$1:E$1048576"/>
    </sheetView>
  </sheetViews>
  <sheetFormatPr defaultColWidth="9" defaultRowHeight="14.25" outlineLevelCol="3"/>
  <cols>
    <col min="1" max="1" width="46.125" style="107" customWidth="1"/>
    <col min="2" max="4" width="20.625" style="107" customWidth="1"/>
    <col min="5" max="16384" width="9" style="107"/>
  </cols>
  <sheetData>
    <row r="1" ht="45" customHeight="1" spans="1:4">
      <c r="A1" s="108" t="s">
        <v>1708</v>
      </c>
      <c r="B1" s="108"/>
      <c r="C1" s="108"/>
      <c r="D1" s="108"/>
    </row>
    <row r="2" ht="20.1" customHeight="1" spans="1:4">
      <c r="A2" s="109"/>
      <c r="B2" s="110"/>
      <c r="C2" s="111"/>
      <c r="D2" s="112" t="s">
        <v>1</v>
      </c>
    </row>
    <row r="3" ht="45" customHeight="1" spans="1:4">
      <c r="A3" s="113" t="s">
        <v>1675</v>
      </c>
      <c r="B3" s="79" t="s">
        <v>41</v>
      </c>
      <c r="C3" s="79" t="s">
        <v>42</v>
      </c>
      <c r="D3" s="79" t="s">
        <v>3</v>
      </c>
    </row>
    <row r="4" ht="36" customHeight="1" spans="1:4">
      <c r="A4" s="114" t="s">
        <v>1676</v>
      </c>
      <c r="B4" s="81">
        <v>97788</v>
      </c>
      <c r="C4" s="81">
        <v>119700</v>
      </c>
      <c r="D4" s="115">
        <f t="shared" ref="D4:D35" si="0">(C4-B4)/B4</f>
        <v>0.224</v>
      </c>
    </row>
    <row r="5" ht="36" customHeight="1" spans="1:4">
      <c r="A5" s="116" t="s">
        <v>1677</v>
      </c>
      <c r="B5" s="86">
        <v>81184</v>
      </c>
      <c r="C5" s="86">
        <v>116719</v>
      </c>
      <c r="D5" s="117">
        <f t="shared" si="0"/>
        <v>0.438</v>
      </c>
    </row>
    <row r="6" ht="36" customHeight="1" spans="1:4">
      <c r="A6" s="116" t="s">
        <v>1678</v>
      </c>
      <c r="B6" s="86">
        <v>16305</v>
      </c>
      <c r="C6" s="86">
        <v>2714</v>
      </c>
      <c r="D6" s="117">
        <f t="shared" si="0"/>
        <v>-0.834</v>
      </c>
    </row>
    <row r="7" s="106" customFormat="1" ht="36" customHeight="1" spans="1:4">
      <c r="A7" s="116" t="s">
        <v>1679</v>
      </c>
      <c r="B7" s="86">
        <v>0</v>
      </c>
      <c r="C7" s="86"/>
      <c r="D7" s="117"/>
    </row>
    <row r="8" s="106" customFormat="1" ht="36" customHeight="1" spans="1:4">
      <c r="A8" s="114" t="s">
        <v>1680</v>
      </c>
      <c r="B8" s="81">
        <v>33840</v>
      </c>
      <c r="C8" s="81">
        <v>33686</v>
      </c>
      <c r="D8" s="115">
        <f t="shared" si="0"/>
        <v>-0.005</v>
      </c>
    </row>
    <row r="9" s="106" customFormat="1" ht="36" customHeight="1" spans="1:4">
      <c r="A9" s="116" t="s">
        <v>1677</v>
      </c>
      <c r="B9" s="86">
        <v>29392</v>
      </c>
      <c r="C9" s="86">
        <v>30110</v>
      </c>
      <c r="D9" s="117">
        <f t="shared" si="0"/>
        <v>0.024</v>
      </c>
    </row>
    <row r="10" s="106" customFormat="1" ht="36" customHeight="1" spans="1:4">
      <c r="A10" s="116" t="s">
        <v>1678</v>
      </c>
      <c r="B10" s="86">
        <v>190</v>
      </c>
      <c r="C10" s="86">
        <v>187</v>
      </c>
      <c r="D10" s="117">
        <f t="shared" si="0"/>
        <v>-0.016</v>
      </c>
    </row>
    <row r="11" s="106" customFormat="1" ht="36" customHeight="1" spans="1:4">
      <c r="A11" s="116" t="s">
        <v>1679</v>
      </c>
      <c r="B11" s="86">
        <v>2389</v>
      </c>
      <c r="C11" s="86">
        <v>2389</v>
      </c>
      <c r="D11" s="117">
        <f t="shared" si="0"/>
        <v>0</v>
      </c>
    </row>
    <row r="12" s="106" customFormat="1" ht="36" customHeight="1" spans="1:4">
      <c r="A12" s="114" t="s">
        <v>1681</v>
      </c>
      <c r="B12" s="81">
        <v>4535</v>
      </c>
      <c r="C12" s="81">
        <v>8518</v>
      </c>
      <c r="D12" s="115">
        <f t="shared" si="0"/>
        <v>0.878</v>
      </c>
    </row>
    <row r="13" ht="36" customHeight="1" spans="1:4">
      <c r="A13" s="116" t="s">
        <v>1677</v>
      </c>
      <c r="B13" s="118">
        <v>3757</v>
      </c>
      <c r="C13" s="119">
        <v>4974</v>
      </c>
      <c r="D13" s="120">
        <f t="shared" si="0"/>
        <v>0.324</v>
      </c>
    </row>
    <row r="14" ht="36" customHeight="1" spans="1:4">
      <c r="A14" s="116" t="s">
        <v>1678</v>
      </c>
      <c r="B14" s="86">
        <v>703</v>
      </c>
      <c r="C14" s="86">
        <v>3500</v>
      </c>
      <c r="D14" s="117">
        <f t="shared" si="0"/>
        <v>3.979</v>
      </c>
    </row>
    <row r="15" ht="36" customHeight="1" spans="1:4">
      <c r="A15" s="116" t="s">
        <v>1679</v>
      </c>
      <c r="B15" s="121"/>
      <c r="C15" s="119"/>
      <c r="D15" s="120"/>
    </row>
    <row r="16" ht="36" customHeight="1" spans="1:4">
      <c r="A16" s="114" t="s">
        <v>1682</v>
      </c>
      <c r="B16" s="81">
        <v>88134</v>
      </c>
      <c r="C16" s="81">
        <v>94218</v>
      </c>
      <c r="D16" s="115">
        <f t="shared" si="0"/>
        <v>0.069</v>
      </c>
    </row>
    <row r="17" ht="36" customHeight="1" spans="1:4">
      <c r="A17" s="116" t="s">
        <v>1677</v>
      </c>
      <c r="B17" s="118">
        <v>84736</v>
      </c>
      <c r="C17" s="86">
        <v>92008</v>
      </c>
      <c r="D17" s="117">
        <f t="shared" si="0"/>
        <v>0.086</v>
      </c>
    </row>
    <row r="18" ht="36" customHeight="1" spans="1:4">
      <c r="A18" s="116" t="s">
        <v>1678</v>
      </c>
      <c r="B18" s="86">
        <v>3261</v>
      </c>
      <c r="C18" s="86">
        <v>2110</v>
      </c>
      <c r="D18" s="117">
        <f t="shared" si="0"/>
        <v>-0.353</v>
      </c>
    </row>
    <row r="19" ht="36" customHeight="1" spans="1:4">
      <c r="A19" s="116" t="s">
        <v>1679</v>
      </c>
      <c r="B19" s="121"/>
      <c r="C19" s="86"/>
      <c r="D19" s="117"/>
    </row>
    <row r="20" ht="36" customHeight="1" spans="1:4">
      <c r="A20" s="114" t="s">
        <v>1683</v>
      </c>
      <c r="B20" s="81">
        <v>2295</v>
      </c>
      <c r="C20" s="81">
        <v>4023</v>
      </c>
      <c r="D20" s="115">
        <f t="shared" si="0"/>
        <v>0.753</v>
      </c>
    </row>
    <row r="21" ht="36" customHeight="1" spans="1:4">
      <c r="A21" s="116" t="s">
        <v>1677</v>
      </c>
      <c r="B21" s="86">
        <v>2195</v>
      </c>
      <c r="C21" s="86">
        <v>3994</v>
      </c>
      <c r="D21" s="117">
        <f t="shared" si="0"/>
        <v>0.82</v>
      </c>
    </row>
    <row r="22" ht="36" customHeight="1" spans="1:4">
      <c r="A22" s="116" t="s">
        <v>1678</v>
      </c>
      <c r="B22" s="86">
        <v>93</v>
      </c>
      <c r="C22" s="86">
        <v>29</v>
      </c>
      <c r="D22" s="117">
        <f t="shared" si="0"/>
        <v>-0.688</v>
      </c>
    </row>
    <row r="23" ht="36" customHeight="1" spans="1:4">
      <c r="A23" s="122" t="s">
        <v>1679</v>
      </c>
      <c r="B23" s="86"/>
      <c r="C23" s="86"/>
      <c r="D23" s="117"/>
    </row>
    <row r="24" ht="36" customHeight="1" spans="1:4">
      <c r="A24" s="114" t="s">
        <v>1684</v>
      </c>
      <c r="B24" s="81"/>
      <c r="C24" s="81"/>
      <c r="D24" s="115"/>
    </row>
    <row r="25" ht="36" customHeight="1" spans="1:4">
      <c r="A25" s="116" t="s">
        <v>1677</v>
      </c>
      <c r="B25" s="81"/>
      <c r="C25" s="81"/>
      <c r="D25" s="115"/>
    </row>
    <row r="26" ht="36" customHeight="1" spans="1:4">
      <c r="A26" s="116" t="s">
        <v>1678</v>
      </c>
      <c r="B26" s="81"/>
      <c r="C26" s="81"/>
      <c r="D26" s="115"/>
    </row>
    <row r="27" ht="36" customHeight="1" spans="1:4">
      <c r="A27" s="116" t="s">
        <v>1679</v>
      </c>
      <c r="B27" s="81"/>
      <c r="C27" s="81"/>
      <c r="D27" s="115"/>
    </row>
    <row r="28" ht="36" customHeight="1" spans="1:4">
      <c r="A28" s="114" t="s">
        <v>1685</v>
      </c>
      <c r="B28" s="81">
        <v>2384</v>
      </c>
      <c r="C28" s="81">
        <v>2600</v>
      </c>
      <c r="D28" s="115">
        <f t="shared" si="0"/>
        <v>0.091</v>
      </c>
    </row>
    <row r="29" ht="36" customHeight="1" spans="1:4">
      <c r="A29" s="116" t="s">
        <v>1677</v>
      </c>
      <c r="B29" s="123"/>
      <c r="C29" s="123"/>
      <c r="D29" s="124"/>
    </row>
    <row r="30" ht="36" customHeight="1" spans="1:4">
      <c r="A30" s="116" t="s">
        <v>1678</v>
      </c>
      <c r="B30" s="123"/>
      <c r="C30" s="123">
        <v>2600</v>
      </c>
      <c r="D30" s="124"/>
    </row>
    <row r="31" ht="36" customHeight="1" spans="1:4">
      <c r="A31" s="125" t="s">
        <v>1679</v>
      </c>
      <c r="B31" s="123"/>
      <c r="C31" s="123"/>
      <c r="D31" s="124"/>
    </row>
    <row r="32" ht="36" customHeight="1" spans="1:4">
      <c r="A32" s="97" t="s">
        <v>1686</v>
      </c>
      <c r="B32" s="81">
        <v>228976</v>
      </c>
      <c r="C32" s="81">
        <v>262745</v>
      </c>
      <c r="D32" s="115">
        <f t="shared" si="0"/>
        <v>0.147</v>
      </c>
    </row>
    <row r="33" ht="36" customHeight="1" spans="1:4">
      <c r="A33" s="116" t="s">
        <v>1687</v>
      </c>
      <c r="B33" s="86">
        <v>201264</v>
      </c>
      <c r="C33" s="86">
        <v>247805</v>
      </c>
      <c r="D33" s="124">
        <f t="shared" si="0"/>
        <v>0.231</v>
      </c>
    </row>
    <row r="34" ht="36" customHeight="1" spans="1:4">
      <c r="A34" s="116" t="s">
        <v>1688</v>
      </c>
      <c r="B34" s="86">
        <v>20552</v>
      </c>
      <c r="C34" s="86">
        <v>11140</v>
      </c>
      <c r="D34" s="124">
        <f t="shared" si="0"/>
        <v>-0.458</v>
      </c>
    </row>
    <row r="35" ht="36" customHeight="1" spans="1:4">
      <c r="A35" s="125" t="s">
        <v>1689</v>
      </c>
      <c r="B35" s="86">
        <v>2389</v>
      </c>
      <c r="C35" s="86">
        <v>2389</v>
      </c>
      <c r="D35" s="124">
        <f t="shared" si="0"/>
        <v>0</v>
      </c>
    </row>
    <row r="36" ht="36" customHeight="1" spans="1:4">
      <c r="A36" s="101" t="s">
        <v>1690</v>
      </c>
      <c r="B36" s="81"/>
      <c r="C36" s="81"/>
      <c r="D36" s="115"/>
    </row>
    <row r="37" ht="36" customHeight="1" spans="1:4">
      <c r="A37" s="101" t="s">
        <v>1691</v>
      </c>
      <c r="B37" s="100">
        <v>168141</v>
      </c>
      <c r="C37" s="126">
        <v>380848</v>
      </c>
      <c r="D37" s="115"/>
    </row>
    <row r="38" ht="36" customHeight="1" spans="1:4">
      <c r="A38" s="101" t="s">
        <v>1692</v>
      </c>
      <c r="B38" s="100">
        <v>768410</v>
      </c>
      <c r="C38" s="126">
        <v>569035</v>
      </c>
      <c r="D38" s="115"/>
    </row>
    <row r="39" ht="36" customHeight="1" spans="1:4">
      <c r="A39" s="97" t="s">
        <v>1325</v>
      </c>
      <c r="B39" s="126">
        <f>B32+B36+B37++B38</f>
        <v>1165527</v>
      </c>
      <c r="C39" s="126">
        <f>C32+C36+C37++C38</f>
        <v>1212628</v>
      </c>
      <c r="D39" s="127"/>
    </row>
    <row r="40" spans="2:3">
      <c r="B40" s="128"/>
      <c r="C40" s="128"/>
    </row>
    <row r="41" spans="2:3">
      <c r="B41" s="128"/>
      <c r="C41" s="128"/>
    </row>
    <row r="42" spans="2:3">
      <c r="B42" s="128"/>
      <c r="C42" s="128"/>
    </row>
  </sheetData>
  <mergeCells count="1">
    <mergeCell ref="A1:D1"/>
  </mergeCells>
  <printOptions horizontalCentered="1"/>
  <pageMargins left="0.472222222222222" right="0.393055555555556" top="0.747916666666667" bottom="0.747916666666667" header="0.314583333333333" footer="0.314583333333333"/>
  <pageSetup paperSize="9" scale="75" orientation="portrait"/>
  <headerFooter alignWithMargins="0">
    <oddFooter>&amp;C&amp;16- &amp;P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6"/>
  <sheetViews>
    <sheetView showGridLines="0" showZeros="0" workbookViewId="0">
      <selection activeCell="D16" sqref="D16"/>
    </sheetView>
  </sheetViews>
  <sheetFormatPr defaultColWidth="9" defaultRowHeight="14.25" outlineLevelCol="3"/>
  <cols>
    <col min="1" max="1" width="50.75" style="70" customWidth="1"/>
    <col min="2" max="3" width="20.625" style="71" customWidth="1"/>
    <col min="4" max="4" width="20.625" style="70" customWidth="1"/>
    <col min="5" max="6" width="12.625" style="70"/>
    <col min="7" max="245" width="9" style="70"/>
    <col min="246" max="246" width="41.625" style="70" customWidth="1"/>
    <col min="247" max="248" width="14.5" style="70" customWidth="1"/>
    <col min="249" max="249" width="13.875" style="70" customWidth="1"/>
    <col min="250" max="252" width="9" style="70"/>
    <col min="253" max="254" width="10.5" style="70" customWidth="1"/>
    <col min="255" max="501" width="9" style="70"/>
    <col min="502" max="502" width="41.625" style="70" customWidth="1"/>
    <col min="503" max="504" width="14.5" style="70" customWidth="1"/>
    <col min="505" max="505" width="13.875" style="70" customWidth="1"/>
    <col min="506" max="508" width="9" style="70"/>
    <col min="509" max="510" width="10.5" style="70" customWidth="1"/>
    <col min="511" max="757" width="9" style="70"/>
    <col min="758" max="758" width="41.625" style="70" customWidth="1"/>
    <col min="759" max="760" width="14.5" style="70" customWidth="1"/>
    <col min="761" max="761" width="13.875" style="70" customWidth="1"/>
    <col min="762" max="764" width="9" style="70"/>
    <col min="765" max="766" width="10.5" style="70" customWidth="1"/>
    <col min="767" max="1013" width="9" style="70"/>
    <col min="1014" max="1014" width="41.625" style="70" customWidth="1"/>
    <col min="1015" max="1016" width="14.5" style="70" customWidth="1"/>
    <col min="1017" max="1017" width="13.875" style="70" customWidth="1"/>
    <col min="1018" max="1020" width="9" style="70"/>
    <col min="1021" max="1022" width="10.5" style="70" customWidth="1"/>
    <col min="1023" max="1269" width="9" style="70"/>
    <col min="1270" max="1270" width="41.625" style="70" customWidth="1"/>
    <col min="1271" max="1272" width="14.5" style="70" customWidth="1"/>
    <col min="1273" max="1273" width="13.875" style="70" customWidth="1"/>
    <col min="1274" max="1276" width="9" style="70"/>
    <col min="1277" max="1278" width="10.5" style="70" customWidth="1"/>
    <col min="1279" max="1525" width="9" style="70"/>
    <col min="1526" max="1526" width="41.625" style="70" customWidth="1"/>
    <col min="1527" max="1528" width="14.5" style="70" customWidth="1"/>
    <col min="1529" max="1529" width="13.875" style="70" customWidth="1"/>
    <col min="1530" max="1532" width="9" style="70"/>
    <col min="1533" max="1534" width="10.5" style="70" customWidth="1"/>
    <col min="1535" max="1781" width="9" style="70"/>
    <col min="1782" max="1782" width="41.625" style="70" customWidth="1"/>
    <col min="1783" max="1784" width="14.5" style="70" customWidth="1"/>
    <col min="1785" max="1785" width="13.875" style="70" customWidth="1"/>
    <col min="1786" max="1788" width="9" style="70"/>
    <col min="1789" max="1790" width="10.5" style="70" customWidth="1"/>
    <col min="1791" max="2037" width="9" style="70"/>
    <col min="2038" max="2038" width="41.625" style="70" customWidth="1"/>
    <col min="2039" max="2040" width="14.5" style="70" customWidth="1"/>
    <col min="2041" max="2041" width="13.875" style="70" customWidth="1"/>
    <col min="2042" max="2044" width="9" style="70"/>
    <col min="2045" max="2046" width="10.5" style="70" customWidth="1"/>
    <col min="2047" max="2293" width="9" style="70"/>
    <col min="2294" max="2294" width="41.625" style="70" customWidth="1"/>
    <col min="2295" max="2296" width="14.5" style="70" customWidth="1"/>
    <col min="2297" max="2297" width="13.875" style="70" customWidth="1"/>
    <col min="2298" max="2300" width="9" style="70"/>
    <col min="2301" max="2302" width="10.5" style="70" customWidth="1"/>
    <col min="2303" max="2549" width="9" style="70"/>
    <col min="2550" max="2550" width="41.625" style="70" customWidth="1"/>
    <col min="2551" max="2552" width="14.5" style="70" customWidth="1"/>
    <col min="2553" max="2553" width="13.875" style="70" customWidth="1"/>
    <col min="2554" max="2556" width="9" style="70"/>
    <col min="2557" max="2558" width="10.5" style="70" customWidth="1"/>
    <col min="2559" max="2805" width="9" style="70"/>
    <col min="2806" max="2806" width="41.625" style="70" customWidth="1"/>
    <col min="2807" max="2808" width="14.5" style="70" customWidth="1"/>
    <col min="2809" max="2809" width="13.875" style="70" customWidth="1"/>
    <col min="2810" max="2812" width="9" style="70"/>
    <col min="2813" max="2814" width="10.5" style="70" customWidth="1"/>
    <col min="2815" max="3061" width="9" style="70"/>
    <col min="3062" max="3062" width="41.625" style="70" customWidth="1"/>
    <col min="3063" max="3064" width="14.5" style="70" customWidth="1"/>
    <col min="3065" max="3065" width="13.875" style="70" customWidth="1"/>
    <col min="3066" max="3068" width="9" style="70"/>
    <col min="3069" max="3070" width="10.5" style="70" customWidth="1"/>
    <col min="3071" max="3317" width="9" style="70"/>
    <col min="3318" max="3318" width="41.625" style="70" customWidth="1"/>
    <col min="3319" max="3320" width="14.5" style="70" customWidth="1"/>
    <col min="3321" max="3321" width="13.875" style="70" customWidth="1"/>
    <col min="3322" max="3324" width="9" style="70"/>
    <col min="3325" max="3326" width="10.5" style="70" customWidth="1"/>
    <col min="3327" max="3573" width="9" style="70"/>
    <col min="3574" max="3574" width="41.625" style="70" customWidth="1"/>
    <col min="3575" max="3576" width="14.5" style="70" customWidth="1"/>
    <col min="3577" max="3577" width="13.875" style="70" customWidth="1"/>
    <col min="3578" max="3580" width="9" style="70"/>
    <col min="3581" max="3582" width="10.5" style="70" customWidth="1"/>
    <col min="3583" max="3829" width="9" style="70"/>
    <col min="3830" max="3830" width="41.625" style="70" customWidth="1"/>
    <col min="3831" max="3832" width="14.5" style="70" customWidth="1"/>
    <col min="3833" max="3833" width="13.875" style="70" customWidth="1"/>
    <col min="3834" max="3836" width="9" style="70"/>
    <col min="3837" max="3838" width="10.5" style="70" customWidth="1"/>
    <col min="3839" max="4085" width="9" style="70"/>
    <col min="4086" max="4086" width="41.625" style="70" customWidth="1"/>
    <col min="4087" max="4088" width="14.5" style="70" customWidth="1"/>
    <col min="4089" max="4089" width="13.875" style="70" customWidth="1"/>
    <col min="4090" max="4092" width="9" style="70"/>
    <col min="4093" max="4094" width="10.5" style="70" customWidth="1"/>
    <col min="4095" max="4341" width="9" style="70"/>
    <col min="4342" max="4342" width="41.625" style="70" customWidth="1"/>
    <col min="4343" max="4344" width="14.5" style="70" customWidth="1"/>
    <col min="4345" max="4345" width="13.875" style="70" customWidth="1"/>
    <col min="4346" max="4348" width="9" style="70"/>
    <col min="4349" max="4350" width="10.5" style="70" customWidth="1"/>
    <col min="4351" max="4597" width="9" style="70"/>
    <col min="4598" max="4598" width="41.625" style="70" customWidth="1"/>
    <col min="4599" max="4600" width="14.5" style="70" customWidth="1"/>
    <col min="4601" max="4601" width="13.875" style="70" customWidth="1"/>
    <col min="4602" max="4604" width="9" style="70"/>
    <col min="4605" max="4606" width="10.5" style="70" customWidth="1"/>
    <col min="4607" max="4853" width="9" style="70"/>
    <col min="4854" max="4854" width="41.625" style="70" customWidth="1"/>
    <col min="4855" max="4856" width="14.5" style="70" customWidth="1"/>
    <col min="4857" max="4857" width="13.875" style="70" customWidth="1"/>
    <col min="4858" max="4860" width="9" style="70"/>
    <col min="4861" max="4862" width="10.5" style="70" customWidth="1"/>
    <col min="4863" max="5109" width="9" style="70"/>
    <col min="5110" max="5110" width="41.625" style="70" customWidth="1"/>
    <col min="5111" max="5112" width="14.5" style="70" customWidth="1"/>
    <col min="5113" max="5113" width="13.875" style="70" customWidth="1"/>
    <col min="5114" max="5116" width="9" style="70"/>
    <col min="5117" max="5118" width="10.5" style="70" customWidth="1"/>
    <col min="5119" max="5365" width="9" style="70"/>
    <col min="5366" max="5366" width="41.625" style="70" customWidth="1"/>
    <col min="5367" max="5368" width="14.5" style="70" customWidth="1"/>
    <col min="5369" max="5369" width="13.875" style="70" customWidth="1"/>
    <col min="5370" max="5372" width="9" style="70"/>
    <col min="5373" max="5374" width="10.5" style="70" customWidth="1"/>
    <col min="5375" max="5621" width="9" style="70"/>
    <col min="5622" max="5622" width="41.625" style="70" customWidth="1"/>
    <col min="5623" max="5624" width="14.5" style="70" customWidth="1"/>
    <col min="5625" max="5625" width="13.875" style="70" customWidth="1"/>
    <col min="5626" max="5628" width="9" style="70"/>
    <col min="5629" max="5630" width="10.5" style="70" customWidth="1"/>
    <col min="5631" max="5877" width="9" style="70"/>
    <col min="5878" max="5878" width="41.625" style="70" customWidth="1"/>
    <col min="5879" max="5880" width="14.5" style="70" customWidth="1"/>
    <col min="5881" max="5881" width="13.875" style="70" customWidth="1"/>
    <col min="5882" max="5884" width="9" style="70"/>
    <col min="5885" max="5886" width="10.5" style="70" customWidth="1"/>
    <col min="5887" max="6133" width="9" style="70"/>
    <col min="6134" max="6134" width="41.625" style="70" customWidth="1"/>
    <col min="6135" max="6136" width="14.5" style="70" customWidth="1"/>
    <col min="6137" max="6137" width="13.875" style="70" customWidth="1"/>
    <col min="6138" max="6140" width="9" style="70"/>
    <col min="6141" max="6142" width="10.5" style="70" customWidth="1"/>
    <col min="6143" max="6389" width="9" style="70"/>
    <col min="6390" max="6390" width="41.625" style="70" customWidth="1"/>
    <col min="6391" max="6392" width="14.5" style="70" customWidth="1"/>
    <col min="6393" max="6393" width="13.875" style="70" customWidth="1"/>
    <col min="6394" max="6396" width="9" style="70"/>
    <col min="6397" max="6398" width="10.5" style="70" customWidth="1"/>
    <col min="6399" max="6645" width="9" style="70"/>
    <col min="6646" max="6646" width="41.625" style="70" customWidth="1"/>
    <col min="6647" max="6648" width="14.5" style="70" customWidth="1"/>
    <col min="6649" max="6649" width="13.875" style="70" customWidth="1"/>
    <col min="6650" max="6652" width="9" style="70"/>
    <col min="6653" max="6654" width="10.5" style="70" customWidth="1"/>
    <col min="6655" max="6901" width="9" style="70"/>
    <col min="6902" max="6902" width="41.625" style="70" customWidth="1"/>
    <col min="6903" max="6904" width="14.5" style="70" customWidth="1"/>
    <col min="6905" max="6905" width="13.875" style="70" customWidth="1"/>
    <col min="6906" max="6908" width="9" style="70"/>
    <col min="6909" max="6910" width="10.5" style="70" customWidth="1"/>
    <col min="6911" max="7157" width="9" style="70"/>
    <col min="7158" max="7158" width="41.625" style="70" customWidth="1"/>
    <col min="7159" max="7160" width="14.5" style="70" customWidth="1"/>
    <col min="7161" max="7161" width="13.875" style="70" customWidth="1"/>
    <col min="7162" max="7164" width="9" style="70"/>
    <col min="7165" max="7166" width="10.5" style="70" customWidth="1"/>
    <col min="7167" max="7413" width="9" style="70"/>
    <col min="7414" max="7414" width="41.625" style="70" customWidth="1"/>
    <col min="7415" max="7416" width="14.5" style="70" customWidth="1"/>
    <col min="7417" max="7417" width="13.875" style="70" customWidth="1"/>
    <col min="7418" max="7420" width="9" style="70"/>
    <col min="7421" max="7422" width="10.5" style="70" customWidth="1"/>
    <col min="7423" max="7669" width="9" style="70"/>
    <col min="7670" max="7670" width="41.625" style="70" customWidth="1"/>
    <col min="7671" max="7672" width="14.5" style="70" customWidth="1"/>
    <col min="7673" max="7673" width="13.875" style="70" customWidth="1"/>
    <col min="7674" max="7676" width="9" style="70"/>
    <col min="7677" max="7678" width="10.5" style="70" customWidth="1"/>
    <col min="7679" max="7925" width="9" style="70"/>
    <col min="7926" max="7926" width="41.625" style="70" customWidth="1"/>
    <col min="7927" max="7928" width="14.5" style="70" customWidth="1"/>
    <col min="7929" max="7929" width="13.875" style="70" customWidth="1"/>
    <col min="7930" max="7932" width="9" style="70"/>
    <col min="7933" max="7934" width="10.5" style="70" customWidth="1"/>
    <col min="7935" max="8181" width="9" style="70"/>
    <col min="8182" max="8182" width="41.625" style="70" customWidth="1"/>
    <col min="8183" max="8184" width="14.5" style="70" customWidth="1"/>
    <col min="8185" max="8185" width="13.875" style="70" customWidth="1"/>
    <col min="8186" max="8188" width="9" style="70"/>
    <col min="8189" max="8190" width="10.5" style="70" customWidth="1"/>
    <col min="8191" max="8437" width="9" style="70"/>
    <col min="8438" max="8438" width="41.625" style="70" customWidth="1"/>
    <col min="8439" max="8440" width="14.5" style="70" customWidth="1"/>
    <col min="8441" max="8441" width="13.875" style="70" customWidth="1"/>
    <col min="8442" max="8444" width="9" style="70"/>
    <col min="8445" max="8446" width="10.5" style="70" customWidth="1"/>
    <col min="8447" max="8693" width="9" style="70"/>
    <col min="8694" max="8694" width="41.625" style="70" customWidth="1"/>
    <col min="8695" max="8696" width="14.5" style="70" customWidth="1"/>
    <col min="8697" max="8697" width="13.875" style="70" customWidth="1"/>
    <col min="8698" max="8700" width="9" style="70"/>
    <col min="8701" max="8702" width="10.5" style="70" customWidth="1"/>
    <col min="8703" max="8949" width="9" style="70"/>
    <col min="8950" max="8950" width="41.625" style="70" customWidth="1"/>
    <col min="8951" max="8952" width="14.5" style="70" customWidth="1"/>
    <col min="8953" max="8953" width="13.875" style="70" customWidth="1"/>
    <col min="8954" max="8956" width="9" style="70"/>
    <col min="8957" max="8958" width="10.5" style="70" customWidth="1"/>
    <col min="8959" max="9205" width="9" style="70"/>
    <col min="9206" max="9206" width="41.625" style="70" customWidth="1"/>
    <col min="9207" max="9208" width="14.5" style="70" customWidth="1"/>
    <col min="9209" max="9209" width="13.875" style="70" customWidth="1"/>
    <col min="9210" max="9212" width="9" style="70"/>
    <col min="9213" max="9214" width="10.5" style="70" customWidth="1"/>
    <col min="9215" max="9461" width="9" style="70"/>
    <col min="9462" max="9462" width="41.625" style="70" customWidth="1"/>
    <col min="9463" max="9464" width="14.5" style="70" customWidth="1"/>
    <col min="9465" max="9465" width="13.875" style="70" customWidth="1"/>
    <col min="9466" max="9468" width="9" style="70"/>
    <col min="9469" max="9470" width="10.5" style="70" customWidth="1"/>
    <col min="9471" max="9717" width="9" style="70"/>
    <col min="9718" max="9718" width="41.625" style="70" customWidth="1"/>
    <col min="9719" max="9720" width="14.5" style="70" customWidth="1"/>
    <col min="9721" max="9721" width="13.875" style="70" customWidth="1"/>
    <col min="9722" max="9724" width="9" style="70"/>
    <col min="9725" max="9726" width="10.5" style="70" customWidth="1"/>
    <col min="9727" max="9973" width="9" style="70"/>
    <col min="9974" max="9974" width="41.625" style="70" customWidth="1"/>
    <col min="9975" max="9976" width="14.5" style="70" customWidth="1"/>
    <col min="9977" max="9977" width="13.875" style="70" customWidth="1"/>
    <col min="9978" max="9980" width="9" style="70"/>
    <col min="9981" max="9982" width="10.5" style="70" customWidth="1"/>
    <col min="9983" max="10229" width="9" style="70"/>
    <col min="10230" max="10230" width="41.625" style="70" customWidth="1"/>
    <col min="10231" max="10232" width="14.5" style="70" customWidth="1"/>
    <col min="10233" max="10233" width="13.875" style="70" customWidth="1"/>
    <col min="10234" max="10236" width="9" style="70"/>
    <col min="10237" max="10238" width="10.5" style="70" customWidth="1"/>
    <col min="10239" max="10485" width="9" style="70"/>
    <col min="10486" max="10486" width="41.625" style="70" customWidth="1"/>
    <col min="10487" max="10488" width="14.5" style="70" customWidth="1"/>
    <col min="10489" max="10489" width="13.875" style="70" customWidth="1"/>
    <col min="10490" max="10492" width="9" style="70"/>
    <col min="10493" max="10494" width="10.5" style="70" customWidth="1"/>
    <col min="10495" max="10741" width="9" style="70"/>
    <col min="10742" max="10742" width="41.625" style="70" customWidth="1"/>
    <col min="10743" max="10744" width="14.5" style="70" customWidth="1"/>
    <col min="10745" max="10745" width="13.875" style="70" customWidth="1"/>
    <col min="10746" max="10748" width="9" style="70"/>
    <col min="10749" max="10750" width="10.5" style="70" customWidth="1"/>
    <col min="10751" max="10997" width="9" style="70"/>
    <col min="10998" max="10998" width="41.625" style="70" customWidth="1"/>
    <col min="10999" max="11000" width="14.5" style="70" customWidth="1"/>
    <col min="11001" max="11001" width="13.875" style="70" customWidth="1"/>
    <col min="11002" max="11004" width="9" style="70"/>
    <col min="11005" max="11006" width="10.5" style="70" customWidth="1"/>
    <col min="11007" max="11253" width="9" style="70"/>
    <col min="11254" max="11254" width="41.625" style="70" customWidth="1"/>
    <col min="11255" max="11256" width="14.5" style="70" customWidth="1"/>
    <col min="11257" max="11257" width="13.875" style="70" customWidth="1"/>
    <col min="11258" max="11260" width="9" style="70"/>
    <col min="11261" max="11262" width="10.5" style="70" customWidth="1"/>
    <col min="11263" max="11509" width="9" style="70"/>
    <col min="11510" max="11510" width="41.625" style="70" customWidth="1"/>
    <col min="11511" max="11512" width="14.5" style="70" customWidth="1"/>
    <col min="11513" max="11513" width="13.875" style="70" customWidth="1"/>
    <col min="11514" max="11516" width="9" style="70"/>
    <col min="11517" max="11518" width="10.5" style="70" customWidth="1"/>
    <col min="11519" max="11765" width="9" style="70"/>
    <col min="11766" max="11766" width="41.625" style="70" customWidth="1"/>
    <col min="11767" max="11768" width="14.5" style="70" customWidth="1"/>
    <col min="11769" max="11769" width="13.875" style="70" customWidth="1"/>
    <col min="11770" max="11772" width="9" style="70"/>
    <col min="11773" max="11774" width="10.5" style="70" customWidth="1"/>
    <col min="11775" max="12021" width="9" style="70"/>
    <col min="12022" max="12022" width="41.625" style="70" customWidth="1"/>
    <col min="12023" max="12024" width="14.5" style="70" customWidth="1"/>
    <col min="12025" max="12025" width="13.875" style="70" customWidth="1"/>
    <col min="12026" max="12028" width="9" style="70"/>
    <col min="12029" max="12030" width="10.5" style="70" customWidth="1"/>
    <col min="12031" max="12277" width="9" style="70"/>
    <col min="12278" max="12278" width="41.625" style="70" customWidth="1"/>
    <col min="12279" max="12280" width="14.5" style="70" customWidth="1"/>
    <col min="12281" max="12281" width="13.875" style="70" customWidth="1"/>
    <col min="12282" max="12284" width="9" style="70"/>
    <col min="12285" max="12286" width="10.5" style="70" customWidth="1"/>
    <col min="12287" max="12533" width="9" style="70"/>
    <col min="12534" max="12534" width="41.625" style="70" customWidth="1"/>
    <col min="12535" max="12536" width="14.5" style="70" customWidth="1"/>
    <col min="12537" max="12537" width="13.875" style="70" customWidth="1"/>
    <col min="12538" max="12540" width="9" style="70"/>
    <col min="12541" max="12542" width="10.5" style="70" customWidth="1"/>
    <col min="12543" max="12789" width="9" style="70"/>
    <col min="12790" max="12790" width="41.625" style="70" customWidth="1"/>
    <col min="12791" max="12792" width="14.5" style="70" customWidth="1"/>
    <col min="12793" max="12793" width="13.875" style="70" customWidth="1"/>
    <col min="12794" max="12796" width="9" style="70"/>
    <col min="12797" max="12798" width="10.5" style="70" customWidth="1"/>
    <col min="12799" max="13045" width="9" style="70"/>
    <col min="13046" max="13046" width="41.625" style="70" customWidth="1"/>
    <col min="13047" max="13048" width="14.5" style="70" customWidth="1"/>
    <col min="13049" max="13049" width="13.875" style="70" customWidth="1"/>
    <col min="13050" max="13052" width="9" style="70"/>
    <col min="13053" max="13054" width="10.5" style="70" customWidth="1"/>
    <col min="13055" max="13301" width="9" style="70"/>
    <col min="13302" max="13302" width="41.625" style="70" customWidth="1"/>
    <col min="13303" max="13304" width="14.5" style="70" customWidth="1"/>
    <col min="13305" max="13305" width="13.875" style="70" customWidth="1"/>
    <col min="13306" max="13308" width="9" style="70"/>
    <col min="13309" max="13310" width="10.5" style="70" customWidth="1"/>
    <col min="13311" max="13557" width="9" style="70"/>
    <col min="13558" max="13558" width="41.625" style="70" customWidth="1"/>
    <col min="13559" max="13560" width="14.5" style="70" customWidth="1"/>
    <col min="13561" max="13561" width="13.875" style="70" customWidth="1"/>
    <col min="13562" max="13564" width="9" style="70"/>
    <col min="13565" max="13566" width="10.5" style="70" customWidth="1"/>
    <col min="13567" max="13813" width="9" style="70"/>
    <col min="13814" max="13814" width="41.625" style="70" customWidth="1"/>
    <col min="13815" max="13816" width="14.5" style="70" customWidth="1"/>
    <col min="13817" max="13817" width="13.875" style="70" customWidth="1"/>
    <col min="13818" max="13820" width="9" style="70"/>
    <col min="13821" max="13822" width="10.5" style="70" customWidth="1"/>
    <col min="13823" max="14069" width="9" style="70"/>
    <col min="14070" max="14070" width="41.625" style="70" customWidth="1"/>
    <col min="14071" max="14072" width="14.5" style="70" customWidth="1"/>
    <col min="14073" max="14073" width="13.875" style="70" customWidth="1"/>
    <col min="14074" max="14076" width="9" style="70"/>
    <col min="14077" max="14078" width="10.5" style="70" customWidth="1"/>
    <col min="14079" max="14325" width="9" style="70"/>
    <col min="14326" max="14326" width="41.625" style="70" customWidth="1"/>
    <col min="14327" max="14328" width="14.5" style="70" customWidth="1"/>
    <col min="14329" max="14329" width="13.875" style="70" customWidth="1"/>
    <col min="14330" max="14332" width="9" style="70"/>
    <col min="14333" max="14334" width="10.5" style="70" customWidth="1"/>
    <col min="14335" max="14581" width="9" style="70"/>
    <col min="14582" max="14582" width="41.625" style="70" customWidth="1"/>
    <col min="14583" max="14584" width="14.5" style="70" customWidth="1"/>
    <col min="14585" max="14585" width="13.875" style="70" customWidth="1"/>
    <col min="14586" max="14588" width="9" style="70"/>
    <col min="14589" max="14590" width="10.5" style="70" customWidth="1"/>
    <col min="14591" max="14837" width="9" style="70"/>
    <col min="14838" max="14838" width="41.625" style="70" customWidth="1"/>
    <col min="14839" max="14840" width="14.5" style="70" customWidth="1"/>
    <col min="14841" max="14841" width="13.875" style="70" customWidth="1"/>
    <col min="14842" max="14844" width="9" style="70"/>
    <col min="14845" max="14846" width="10.5" style="70" customWidth="1"/>
    <col min="14847" max="15093" width="9" style="70"/>
    <col min="15094" max="15094" width="41.625" style="70" customWidth="1"/>
    <col min="15095" max="15096" width="14.5" style="70" customWidth="1"/>
    <col min="15097" max="15097" width="13.875" style="70" customWidth="1"/>
    <col min="15098" max="15100" width="9" style="70"/>
    <col min="15101" max="15102" width="10.5" style="70" customWidth="1"/>
    <col min="15103" max="15349" width="9" style="70"/>
    <col min="15350" max="15350" width="41.625" style="70" customWidth="1"/>
    <col min="15351" max="15352" width="14.5" style="70" customWidth="1"/>
    <col min="15353" max="15353" width="13.875" style="70" customWidth="1"/>
    <col min="15354" max="15356" width="9" style="70"/>
    <col min="15357" max="15358" width="10.5" style="70" customWidth="1"/>
    <col min="15359" max="15605" width="9" style="70"/>
    <col min="15606" max="15606" width="41.625" style="70" customWidth="1"/>
    <col min="15607" max="15608" width="14.5" style="70" customWidth="1"/>
    <col min="15609" max="15609" width="13.875" style="70" customWidth="1"/>
    <col min="15610" max="15612" width="9" style="70"/>
    <col min="15613" max="15614" width="10.5" style="70" customWidth="1"/>
    <col min="15615" max="15861" width="9" style="70"/>
    <col min="15862" max="15862" width="41.625" style="70" customWidth="1"/>
    <col min="15863" max="15864" width="14.5" style="70" customWidth="1"/>
    <col min="15865" max="15865" width="13.875" style="70" customWidth="1"/>
    <col min="15866" max="15868" width="9" style="70"/>
    <col min="15869" max="15870" width="10.5" style="70" customWidth="1"/>
    <col min="15871" max="16117" width="9" style="70"/>
    <col min="16118" max="16118" width="41.625" style="70" customWidth="1"/>
    <col min="16119" max="16120" width="14.5" style="70" customWidth="1"/>
    <col min="16121" max="16121" width="13.875" style="70" customWidth="1"/>
    <col min="16122" max="16124" width="9" style="70"/>
    <col min="16125" max="16126" width="10.5" style="70" customWidth="1"/>
    <col min="16127" max="16384" width="9" style="70"/>
  </cols>
  <sheetData>
    <row r="1" ht="45" customHeight="1" spans="1:4">
      <c r="A1" s="72" t="s">
        <v>1709</v>
      </c>
      <c r="B1" s="73"/>
      <c r="C1" s="73"/>
      <c r="D1" s="72"/>
    </row>
    <row r="2" ht="20.1" customHeight="1" spans="1:4">
      <c r="A2" s="74"/>
      <c r="B2" s="75"/>
      <c r="C2" s="76"/>
      <c r="D2" s="77" t="s">
        <v>1566</v>
      </c>
    </row>
    <row r="3" ht="45" customHeight="1" spans="1:4">
      <c r="A3" s="78" t="s">
        <v>1123</v>
      </c>
      <c r="B3" s="79" t="s">
        <v>41</v>
      </c>
      <c r="C3" s="79" t="s">
        <v>42</v>
      </c>
      <c r="D3" s="79" t="s">
        <v>3</v>
      </c>
    </row>
    <row r="4" ht="36" customHeight="1" spans="1:4">
      <c r="A4" s="80" t="s">
        <v>1695</v>
      </c>
      <c r="B4" s="81">
        <v>157887</v>
      </c>
      <c r="C4" s="81">
        <v>177455</v>
      </c>
      <c r="D4" s="82">
        <f t="shared" ref="D4:D21" si="0">(C4-B4)/B4</f>
        <v>0.124</v>
      </c>
    </row>
    <row r="5" ht="36" customHeight="1" spans="1:4">
      <c r="A5" s="83" t="s">
        <v>1696</v>
      </c>
      <c r="B5" s="84">
        <v>153807</v>
      </c>
      <c r="C5" s="84">
        <v>171417</v>
      </c>
      <c r="D5" s="85">
        <f t="shared" si="0"/>
        <v>0.114</v>
      </c>
    </row>
    <row r="6" ht="36" customHeight="1" spans="1:4">
      <c r="A6" s="80" t="s">
        <v>1697</v>
      </c>
      <c r="B6" s="81">
        <v>33124</v>
      </c>
      <c r="C6" s="81">
        <v>36632</v>
      </c>
      <c r="D6" s="82">
        <f t="shared" si="0"/>
        <v>0.106</v>
      </c>
    </row>
    <row r="7" ht="36" customHeight="1" spans="1:4">
      <c r="A7" s="83" t="s">
        <v>1696</v>
      </c>
      <c r="B7" s="86">
        <v>33065</v>
      </c>
      <c r="C7" s="86">
        <v>36562</v>
      </c>
      <c r="D7" s="85">
        <f t="shared" si="0"/>
        <v>0.106</v>
      </c>
    </row>
    <row r="8" ht="36" customHeight="1" spans="1:4">
      <c r="A8" s="80" t="s">
        <v>1698</v>
      </c>
      <c r="B8" s="87">
        <v>9355</v>
      </c>
      <c r="C8" s="87">
        <v>3328</v>
      </c>
      <c r="D8" s="82">
        <f t="shared" si="0"/>
        <v>-0.644</v>
      </c>
    </row>
    <row r="9" ht="36" customHeight="1" spans="1:4">
      <c r="A9" s="83" t="s">
        <v>1696</v>
      </c>
      <c r="B9" s="88">
        <v>863</v>
      </c>
      <c r="C9" s="88">
        <v>966</v>
      </c>
      <c r="D9" s="85">
        <f t="shared" si="0"/>
        <v>0.119</v>
      </c>
    </row>
    <row r="10" ht="36" customHeight="1" spans="1:4">
      <c r="A10" s="80" t="s">
        <v>1699</v>
      </c>
      <c r="B10" s="89">
        <v>76791</v>
      </c>
      <c r="C10" s="89">
        <v>75734</v>
      </c>
      <c r="D10" s="82">
        <f t="shared" si="0"/>
        <v>-0.014</v>
      </c>
    </row>
    <row r="11" ht="36" customHeight="1" spans="1:4">
      <c r="A11" s="83" t="s">
        <v>1696</v>
      </c>
      <c r="B11" s="86">
        <v>76406</v>
      </c>
      <c r="C11" s="90">
        <v>75413</v>
      </c>
      <c r="D11" s="85">
        <f t="shared" si="0"/>
        <v>-0.013</v>
      </c>
    </row>
    <row r="12" ht="36" customHeight="1" spans="1:4">
      <c r="A12" s="80" t="s">
        <v>1700</v>
      </c>
      <c r="B12" s="89">
        <v>2985</v>
      </c>
      <c r="C12" s="89">
        <v>4510</v>
      </c>
      <c r="D12" s="82">
        <f t="shared" si="0"/>
        <v>0.511</v>
      </c>
    </row>
    <row r="13" ht="36" customHeight="1" spans="1:4">
      <c r="A13" s="83" t="s">
        <v>1696</v>
      </c>
      <c r="B13" s="90">
        <v>2977</v>
      </c>
      <c r="C13" s="90">
        <v>4323</v>
      </c>
      <c r="D13" s="85">
        <f t="shared" si="0"/>
        <v>0.452</v>
      </c>
    </row>
    <row r="14" s="69" customFormat="1" ht="36" customHeight="1" spans="1:4">
      <c r="A14" s="80" t="s">
        <v>1701</v>
      </c>
      <c r="B14" s="91"/>
      <c r="C14" s="91"/>
      <c r="D14" s="92"/>
    </row>
    <row r="15" ht="36" customHeight="1" spans="1:4">
      <c r="A15" s="83" t="s">
        <v>1696</v>
      </c>
      <c r="B15" s="93"/>
      <c r="C15" s="93"/>
      <c r="D15" s="94"/>
    </row>
    <row r="16" ht="36" customHeight="1" spans="1:4">
      <c r="A16" s="80" t="s">
        <v>1702</v>
      </c>
      <c r="B16" s="89">
        <v>166390</v>
      </c>
      <c r="C16" s="89">
        <v>136485</v>
      </c>
      <c r="D16" s="95">
        <f t="shared" si="0"/>
        <v>-0.18</v>
      </c>
    </row>
    <row r="17" ht="36" customHeight="1" spans="1:4">
      <c r="A17" s="83" t="s">
        <v>1696</v>
      </c>
      <c r="B17" s="96">
        <v>128069</v>
      </c>
      <c r="C17" s="96">
        <v>136485</v>
      </c>
      <c r="D17" s="85">
        <f t="shared" si="0"/>
        <v>0.066</v>
      </c>
    </row>
    <row r="18" ht="36" customHeight="1" spans="1:4">
      <c r="A18" s="97" t="s">
        <v>1703</v>
      </c>
      <c r="B18" s="98">
        <v>446532</v>
      </c>
      <c r="C18" s="98">
        <v>434144</v>
      </c>
      <c r="D18" s="95">
        <f t="shared" si="0"/>
        <v>-0.028</v>
      </c>
    </row>
    <row r="19" ht="36" customHeight="1" spans="1:4">
      <c r="A19" s="83" t="s">
        <v>1704</v>
      </c>
      <c r="B19" s="96">
        <v>395187</v>
      </c>
      <c r="C19" s="96">
        <v>425166</v>
      </c>
      <c r="D19" s="99">
        <f t="shared" si="0"/>
        <v>0.076</v>
      </c>
    </row>
    <row r="20" ht="36" customHeight="1" spans="1:4">
      <c r="A20" s="80" t="s">
        <v>1710</v>
      </c>
      <c r="B20" s="100"/>
      <c r="C20" s="89">
        <v>174409</v>
      </c>
      <c r="D20" s="82"/>
    </row>
    <row r="21" ht="36" customHeight="1" spans="1:4">
      <c r="A21" s="101" t="s">
        <v>1706</v>
      </c>
      <c r="B21" s="100">
        <v>149960</v>
      </c>
      <c r="C21" s="102"/>
      <c r="D21" s="82">
        <f t="shared" si="0"/>
        <v>-1</v>
      </c>
    </row>
    <row r="22" ht="36" customHeight="1" spans="1:4">
      <c r="A22" s="103" t="s">
        <v>1707</v>
      </c>
      <c r="B22" s="100">
        <v>569035</v>
      </c>
      <c r="C22" s="89">
        <v>604075</v>
      </c>
      <c r="D22" s="82"/>
    </row>
    <row r="23" ht="36" customHeight="1" spans="1:4">
      <c r="A23" s="97" t="s">
        <v>1552</v>
      </c>
      <c r="B23" s="104">
        <f>B18+B20+B21+B22</f>
        <v>1165527</v>
      </c>
      <c r="C23" s="104">
        <f>C18+C20+C21+C22</f>
        <v>1212628</v>
      </c>
      <c r="D23" s="82"/>
    </row>
    <row r="24" spans="2:3">
      <c r="B24" s="105"/>
      <c r="C24" s="105"/>
    </row>
    <row r="25" spans="2:3">
      <c r="B25" s="105"/>
      <c r="C25" s="105"/>
    </row>
    <row r="26" spans="2:3">
      <c r="B26" s="105"/>
      <c r="C26" s="105"/>
    </row>
  </sheetData>
  <mergeCells count="1">
    <mergeCell ref="A1:D1"/>
  </mergeCells>
  <conditionalFormatting sqref="E16">
    <cfRule type="cellIs" dxfId="4" priority="10" stopIfTrue="1" operator="lessThan">
      <formula>0</formula>
    </cfRule>
  </conditionalFormatting>
  <conditionalFormatting sqref="D8:D9">
    <cfRule type="cellIs" dxfId="3" priority="1" stopIfTrue="1" operator="lessThanOrEqual">
      <formula>-1</formula>
    </cfRule>
  </conditionalFormatting>
  <conditionalFormatting sqref="D21:D22">
    <cfRule type="cellIs" dxfId="3" priority="3" stopIfTrue="1" operator="lessThanOrEqual">
      <formula>-1</formula>
    </cfRule>
  </conditionalFormatting>
  <conditionalFormatting sqref="D5:D7 D10:D13 D17 D20">
    <cfRule type="cellIs" dxfId="3" priority="4" stopIfTrue="1" operator="lessThanOrEqual">
      <formula>-1</formula>
    </cfRule>
  </conditionalFormatting>
  <conditionalFormatting sqref="B14:B22 C18:C19">
    <cfRule type="cellIs" dxfId="4" priority="2"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5"/>
  <sheetViews>
    <sheetView workbookViewId="0">
      <selection activeCell="J7" sqref="J7"/>
    </sheetView>
  </sheetViews>
  <sheetFormatPr defaultColWidth="10" defaultRowHeight="13.5" outlineLevelCol="6"/>
  <cols>
    <col min="1" max="1" width="24.625" style="27" customWidth="1"/>
    <col min="2" max="7" width="15.625" style="27" customWidth="1"/>
    <col min="8" max="8" width="9.75" style="27" customWidth="1"/>
    <col min="9" max="16384" width="10" style="27"/>
  </cols>
  <sheetData>
    <row r="1" ht="28.7" customHeight="1" spans="1:7">
      <c r="A1" s="67" t="s">
        <v>1711</v>
      </c>
      <c r="B1" s="67"/>
      <c r="C1" s="67"/>
      <c r="D1" s="67"/>
      <c r="E1" s="67"/>
      <c r="F1" s="67"/>
      <c r="G1" s="67"/>
    </row>
    <row r="2" ht="22.9" customHeight="1" spans="1:7">
      <c r="A2" s="57"/>
      <c r="B2" s="57"/>
      <c r="F2" s="58" t="s">
        <v>1712</v>
      </c>
      <c r="G2" s="58"/>
    </row>
    <row r="3" ht="30" customHeight="1" spans="1:7">
      <c r="A3" s="61" t="s">
        <v>1713</v>
      </c>
      <c r="B3" s="61" t="s">
        <v>1714</v>
      </c>
      <c r="C3" s="61"/>
      <c r="D3" s="61"/>
      <c r="E3" s="61" t="s">
        <v>1715</v>
      </c>
      <c r="F3" s="61"/>
      <c r="G3" s="61"/>
    </row>
    <row r="4" ht="30" customHeight="1" spans="1:7">
      <c r="A4" s="61"/>
      <c r="B4" s="68"/>
      <c r="C4" s="61" t="s">
        <v>1716</v>
      </c>
      <c r="D4" s="61" t="s">
        <v>1717</v>
      </c>
      <c r="E4" s="68"/>
      <c r="F4" s="61" t="s">
        <v>1716</v>
      </c>
      <c r="G4" s="61" t="s">
        <v>1717</v>
      </c>
    </row>
    <row r="5" ht="30" customHeight="1" spans="1:7">
      <c r="A5" s="61" t="s">
        <v>1718</v>
      </c>
      <c r="B5" s="61" t="s">
        <v>1719</v>
      </c>
      <c r="C5" s="61" t="s">
        <v>1720</v>
      </c>
      <c r="D5" s="61" t="s">
        <v>1721</v>
      </c>
      <c r="E5" s="61" t="s">
        <v>1722</v>
      </c>
      <c r="F5" s="61" t="s">
        <v>1723</v>
      </c>
      <c r="G5" s="61" t="s">
        <v>1724</v>
      </c>
    </row>
    <row r="6" ht="36" customHeight="1" spans="1:7">
      <c r="A6" s="64" t="s">
        <v>1725</v>
      </c>
      <c r="B6" s="62">
        <f>SUM(B7:B17)</f>
        <v>571.39</v>
      </c>
      <c r="C6" s="62">
        <f t="shared" ref="C6:G6" si="0">SUM(C7:C17)</f>
        <v>331.37</v>
      </c>
      <c r="D6" s="62">
        <f t="shared" si="0"/>
        <v>240.02</v>
      </c>
      <c r="E6" s="62">
        <f t="shared" si="0"/>
        <v>508.45</v>
      </c>
      <c r="F6" s="62">
        <f t="shared" si="0"/>
        <v>279.89</v>
      </c>
      <c r="G6" s="62">
        <f t="shared" si="0"/>
        <v>228.56</v>
      </c>
    </row>
    <row r="7" ht="36" customHeight="1" spans="1:7">
      <c r="A7" s="64" t="s">
        <v>1726</v>
      </c>
      <c r="B7" s="62">
        <f t="shared" ref="B7:B17" si="1">C7+D7</f>
        <v>142.93</v>
      </c>
      <c r="C7" s="62">
        <v>67.55</v>
      </c>
      <c r="D7" s="62">
        <v>75.38</v>
      </c>
      <c r="E7" s="62">
        <f t="shared" ref="E7:E17" si="2">F7+G7</f>
        <v>139.28</v>
      </c>
      <c r="F7" s="62">
        <v>66.65</v>
      </c>
      <c r="G7" s="62">
        <v>72.63</v>
      </c>
    </row>
    <row r="8" ht="36" customHeight="1" spans="1:7">
      <c r="A8" s="64" t="s">
        <v>1727</v>
      </c>
      <c r="B8" s="62">
        <f t="shared" si="1"/>
        <v>27.36</v>
      </c>
      <c r="C8" s="62">
        <v>4.86</v>
      </c>
      <c r="D8" s="62">
        <v>22.5</v>
      </c>
      <c r="E8" s="62">
        <f t="shared" si="2"/>
        <v>26.48</v>
      </c>
      <c r="F8" s="62">
        <v>3.98</v>
      </c>
      <c r="G8" s="62">
        <v>22.5</v>
      </c>
    </row>
    <row r="9" ht="36" customHeight="1" spans="1:7">
      <c r="A9" s="64" t="s">
        <v>1728</v>
      </c>
      <c r="B9" s="62">
        <f t="shared" si="1"/>
        <v>40.46</v>
      </c>
      <c r="C9" s="62">
        <v>13.86</v>
      </c>
      <c r="D9" s="62">
        <v>26.6</v>
      </c>
      <c r="E9" s="62">
        <f t="shared" si="2"/>
        <v>36.48</v>
      </c>
      <c r="F9" s="62">
        <v>13.46</v>
      </c>
      <c r="G9" s="62">
        <v>23.02</v>
      </c>
    </row>
    <row r="10" ht="36" customHeight="1" spans="1:7">
      <c r="A10" s="64" t="s">
        <v>1729</v>
      </c>
      <c r="B10" s="62">
        <f t="shared" si="1"/>
        <v>21.11</v>
      </c>
      <c r="C10" s="62">
        <v>9.01</v>
      </c>
      <c r="D10" s="62">
        <v>12.1</v>
      </c>
      <c r="E10" s="62">
        <f t="shared" si="2"/>
        <v>17.19</v>
      </c>
      <c r="F10" s="62">
        <v>6.19</v>
      </c>
      <c r="G10" s="62">
        <v>11</v>
      </c>
    </row>
    <row r="11" ht="36" customHeight="1" spans="1:7">
      <c r="A11" s="64" t="s">
        <v>1730</v>
      </c>
      <c r="B11" s="62">
        <f t="shared" si="1"/>
        <v>24.24</v>
      </c>
      <c r="C11" s="62">
        <v>10.88</v>
      </c>
      <c r="D11" s="62">
        <v>13.36</v>
      </c>
      <c r="E11" s="62">
        <f t="shared" si="2"/>
        <v>17.39</v>
      </c>
      <c r="F11" s="62">
        <v>5.52</v>
      </c>
      <c r="G11" s="62">
        <v>11.87</v>
      </c>
    </row>
    <row r="12" ht="36" customHeight="1" spans="1:7">
      <c r="A12" s="64" t="s">
        <v>1731</v>
      </c>
      <c r="B12" s="62">
        <f t="shared" si="1"/>
        <v>24.51</v>
      </c>
      <c r="C12" s="62">
        <v>16.41</v>
      </c>
      <c r="D12" s="62">
        <v>8.1</v>
      </c>
      <c r="E12" s="62">
        <f t="shared" si="2"/>
        <v>17.56</v>
      </c>
      <c r="F12" s="62">
        <v>9.72</v>
      </c>
      <c r="G12" s="62">
        <v>7.84</v>
      </c>
    </row>
    <row r="13" ht="36" customHeight="1" spans="1:7">
      <c r="A13" s="64" t="s">
        <v>1732</v>
      </c>
      <c r="B13" s="62">
        <f t="shared" si="1"/>
        <v>20.83</v>
      </c>
      <c r="C13" s="62">
        <v>14.93</v>
      </c>
      <c r="D13" s="62">
        <v>5.9</v>
      </c>
      <c r="E13" s="62">
        <f t="shared" si="2"/>
        <v>19.02</v>
      </c>
      <c r="F13" s="62">
        <v>13.34</v>
      </c>
      <c r="G13" s="62">
        <v>5.68</v>
      </c>
    </row>
    <row r="14" ht="36" customHeight="1" spans="1:7">
      <c r="A14" s="64" t="s">
        <v>1733</v>
      </c>
      <c r="B14" s="62">
        <f t="shared" si="1"/>
        <v>56.68</v>
      </c>
      <c r="C14" s="62">
        <v>41.7</v>
      </c>
      <c r="D14" s="62">
        <v>14.98</v>
      </c>
      <c r="E14" s="62">
        <f t="shared" si="2"/>
        <v>50.05</v>
      </c>
      <c r="F14" s="62">
        <v>35.17</v>
      </c>
      <c r="G14" s="62">
        <v>14.88</v>
      </c>
    </row>
    <row r="15" ht="36" customHeight="1" spans="1:7">
      <c r="A15" s="64" t="s">
        <v>1734</v>
      </c>
      <c r="B15" s="62">
        <f t="shared" si="1"/>
        <v>70.63</v>
      </c>
      <c r="C15" s="62">
        <v>57.93</v>
      </c>
      <c r="D15" s="62">
        <v>12.7</v>
      </c>
      <c r="E15" s="62">
        <f t="shared" si="2"/>
        <v>61.57</v>
      </c>
      <c r="F15" s="62">
        <v>48.87</v>
      </c>
      <c r="G15" s="62">
        <v>12.7</v>
      </c>
    </row>
    <row r="16" ht="36" customHeight="1" spans="1:7">
      <c r="A16" s="64" t="s">
        <v>1735</v>
      </c>
      <c r="B16" s="62">
        <f t="shared" si="1"/>
        <v>46.27</v>
      </c>
      <c r="C16" s="62">
        <v>33.77</v>
      </c>
      <c r="D16" s="62">
        <v>12.5</v>
      </c>
      <c r="E16" s="62">
        <f t="shared" si="2"/>
        <v>36.73</v>
      </c>
      <c r="F16" s="62">
        <v>24.83</v>
      </c>
      <c r="G16" s="62">
        <v>11.9</v>
      </c>
    </row>
    <row r="17" ht="36" customHeight="1" spans="1:7">
      <c r="A17" s="64" t="s">
        <v>1736</v>
      </c>
      <c r="B17" s="62">
        <f t="shared" si="1"/>
        <v>96.37</v>
      </c>
      <c r="C17" s="62">
        <v>60.47</v>
      </c>
      <c r="D17" s="62">
        <v>35.9</v>
      </c>
      <c r="E17" s="62">
        <f t="shared" si="2"/>
        <v>86.7</v>
      </c>
      <c r="F17" s="62">
        <v>52.16</v>
      </c>
      <c r="G17" s="62">
        <v>34.54</v>
      </c>
    </row>
    <row r="18" s="26" customFormat="1" ht="25.15" customHeight="1" spans="1:7">
      <c r="A18" s="51" t="s">
        <v>1737</v>
      </c>
      <c r="B18" s="51"/>
      <c r="C18" s="51"/>
      <c r="D18" s="51"/>
      <c r="E18" s="51"/>
      <c r="F18" s="51"/>
      <c r="G18" s="51"/>
    </row>
    <row r="19" s="26" customFormat="1" ht="25.15" customHeight="1" spans="1:7">
      <c r="A19" s="51" t="s">
        <v>1738</v>
      </c>
      <c r="B19" s="51"/>
      <c r="C19" s="51"/>
      <c r="D19" s="51"/>
      <c r="E19" s="51"/>
      <c r="F19" s="51"/>
      <c r="G19" s="51"/>
    </row>
    <row r="20" ht="18" customHeight="1" spans="1:7">
      <c r="A20" s="52"/>
      <c r="B20" s="52"/>
      <c r="C20" s="52"/>
      <c r="D20" s="52"/>
      <c r="E20" s="52"/>
      <c r="F20" s="52"/>
      <c r="G20" s="52"/>
    </row>
    <row r="21" ht="18" customHeight="1" spans="1:7">
      <c r="A21" s="52"/>
      <c r="B21" s="52"/>
      <c r="C21" s="52"/>
      <c r="D21" s="52"/>
      <c r="E21" s="52"/>
      <c r="F21" s="52"/>
      <c r="G21" s="52"/>
    </row>
    <row r="22" ht="18" customHeight="1" spans="1:7">
      <c r="A22" s="52"/>
      <c r="B22" s="52"/>
      <c r="C22" s="52"/>
      <c r="D22" s="52"/>
      <c r="E22" s="52"/>
      <c r="F22" s="52"/>
      <c r="G22" s="52"/>
    </row>
    <row r="23" ht="18" customHeight="1" spans="1:7">
      <c r="A23" s="52"/>
      <c r="B23" s="52"/>
      <c r="C23" s="52"/>
      <c r="D23" s="52"/>
      <c r="E23" s="52"/>
      <c r="F23" s="52"/>
      <c r="G23" s="52"/>
    </row>
    <row r="24" ht="13.9" customHeight="1" spans="1:7">
      <c r="A24" s="52"/>
      <c r="B24" s="52"/>
      <c r="C24" s="52"/>
      <c r="D24" s="52"/>
      <c r="E24" s="52"/>
      <c r="F24" s="52"/>
      <c r="G24" s="52"/>
    </row>
    <row r="25" ht="33" customHeight="1" spans="1:7">
      <c r="A25" s="57"/>
      <c r="B25" s="57"/>
      <c r="C25" s="57"/>
      <c r="D25" s="57"/>
      <c r="E25" s="57"/>
      <c r="F25" s="57"/>
      <c r="G25" s="57"/>
    </row>
  </sheetData>
  <mergeCells count="7">
    <mergeCell ref="A1:G1"/>
    <mergeCell ref="F2:G2"/>
    <mergeCell ref="B3:D3"/>
    <mergeCell ref="E3:G3"/>
    <mergeCell ref="A18:G18"/>
    <mergeCell ref="A19:G19"/>
    <mergeCell ref="A3:A4"/>
  </mergeCells>
  <printOptions horizontalCentered="1"/>
  <pageMargins left="0.709027777777778" right="0.709027777777778" top="0.629166666666667" bottom="0.75" header="0.309027777777778" footer="0.309027777777778"/>
  <pageSetup paperSize="9" fitToHeight="20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workbookViewId="0">
      <selection activeCell="C7" sqref="C7"/>
    </sheetView>
  </sheetViews>
  <sheetFormatPr defaultColWidth="10" defaultRowHeight="13.5" outlineLevelCol="6"/>
  <cols>
    <col min="1" max="1" width="62.25" style="27" customWidth="1"/>
    <col min="2" max="3" width="28.625" style="27" customWidth="1"/>
    <col min="4" max="4" width="9.75" style="27" customWidth="1"/>
    <col min="5" max="16384" width="10" style="27"/>
  </cols>
  <sheetData>
    <row r="1" ht="28.7" customHeight="1" spans="1:3">
      <c r="A1" s="48" t="s">
        <v>1739</v>
      </c>
      <c r="B1" s="48"/>
      <c r="C1" s="48"/>
    </row>
    <row r="2" ht="27" customHeight="1" spans="1:3">
      <c r="A2" s="57"/>
      <c r="B2" s="57"/>
      <c r="C2" s="58" t="s">
        <v>1712</v>
      </c>
    </row>
    <row r="3" s="59" customFormat="1" ht="24" customHeight="1" spans="1:3">
      <c r="A3" s="61" t="s">
        <v>1740</v>
      </c>
      <c r="B3" s="61" t="s">
        <v>1668</v>
      </c>
      <c r="C3" s="61" t="s">
        <v>1741</v>
      </c>
    </row>
    <row r="4" s="59" customFormat="1" ht="31.9" customHeight="1" spans="1:3">
      <c r="A4" s="62" t="s">
        <v>1742</v>
      </c>
      <c r="B4" s="63"/>
      <c r="C4" s="63">
        <v>275.55</v>
      </c>
    </row>
    <row r="5" s="59" customFormat="1" ht="31.9" customHeight="1" spans="1:3">
      <c r="A5" s="62" t="s">
        <v>1743</v>
      </c>
      <c r="B5" s="63">
        <v>331.37</v>
      </c>
      <c r="C5" s="63">
        <v>331.37</v>
      </c>
    </row>
    <row r="6" s="59" customFormat="1" ht="31.9" customHeight="1" spans="1:3">
      <c r="A6" s="62" t="s">
        <v>1744</v>
      </c>
      <c r="B6" s="63"/>
      <c r="C6" s="63">
        <v>23.15</v>
      </c>
    </row>
    <row r="7" s="59" customFormat="1" ht="30" customHeight="1" spans="1:3">
      <c r="A7" s="64" t="s">
        <v>1745</v>
      </c>
      <c r="B7" s="63"/>
      <c r="C7" s="63">
        <v>0.01</v>
      </c>
    </row>
    <row r="8" s="59" customFormat="1" ht="31.9" customHeight="1" spans="1:3">
      <c r="A8" s="64" t="s">
        <v>1746</v>
      </c>
      <c r="B8" s="63"/>
      <c r="C8" s="63">
        <v>23.14</v>
      </c>
    </row>
    <row r="9" s="59" customFormat="1" ht="31.9" customHeight="1" spans="1:3">
      <c r="A9" s="62" t="s">
        <v>1747</v>
      </c>
      <c r="B9" s="63"/>
      <c r="C9" s="63">
        <v>18.81</v>
      </c>
    </row>
    <row r="10" s="59" customFormat="1" ht="31.9" customHeight="1" spans="1:3">
      <c r="A10" s="62" t="s">
        <v>1748</v>
      </c>
      <c r="B10" s="63"/>
      <c r="C10" s="63">
        <v>279.89</v>
      </c>
    </row>
    <row r="11" s="59" customFormat="1" ht="31.9" customHeight="1" spans="1:3">
      <c r="A11" s="62" t="s">
        <v>1749</v>
      </c>
      <c r="B11" s="63"/>
      <c r="C11" s="63"/>
    </row>
    <row r="12" s="59" customFormat="1" ht="31.9" customHeight="1" spans="1:3">
      <c r="A12" s="62" t="s">
        <v>1750</v>
      </c>
      <c r="B12" s="63"/>
      <c r="C12" s="63"/>
    </row>
    <row r="13" s="60" customFormat="1" ht="69" customHeight="1" spans="1:7">
      <c r="A13" s="65" t="s">
        <v>1751</v>
      </c>
      <c r="B13" s="65"/>
      <c r="C13" s="65"/>
      <c r="D13" s="66"/>
      <c r="E13" s="66"/>
      <c r="F13" s="66"/>
      <c r="G13" s="66"/>
    </row>
    <row r="14" spans="1:3">
      <c r="A14" s="57"/>
      <c r="B14" s="57"/>
      <c r="C14" s="57"/>
    </row>
  </sheetData>
  <mergeCells count="2">
    <mergeCell ref="A1:C1"/>
    <mergeCell ref="A13:C13"/>
  </mergeCells>
  <printOptions horizontalCentered="1"/>
  <pageMargins left="0.709027777777778" right="0.709027777777778" top="0.75" bottom="0.75" header="0.309027777777778" footer="0.309027777777778"/>
  <pageSetup paperSize="9" fitToHeight="200"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workbookViewId="0">
      <selection activeCell="B14" sqref="B14"/>
    </sheetView>
  </sheetViews>
  <sheetFormatPr defaultColWidth="10" defaultRowHeight="13.5" outlineLevelCol="6"/>
  <cols>
    <col min="1" max="1" width="60" style="27" customWidth="1"/>
    <col min="2" max="3" width="25.625" style="27" customWidth="1"/>
    <col min="4" max="4" width="9.75" style="27" customWidth="1"/>
    <col min="5" max="16384" width="10" style="27"/>
  </cols>
  <sheetData>
    <row r="1" ht="28.7" customHeight="1" spans="1:3">
      <c r="A1" s="48" t="s">
        <v>1752</v>
      </c>
      <c r="B1" s="48"/>
      <c r="C1" s="48"/>
    </row>
    <row r="2" ht="27" customHeight="1" spans="1:3">
      <c r="A2" s="57"/>
      <c r="B2" s="57"/>
      <c r="C2" s="58" t="s">
        <v>1712</v>
      </c>
    </row>
    <row r="3" ht="24" customHeight="1" spans="1:3">
      <c r="A3" s="32" t="s">
        <v>1740</v>
      </c>
      <c r="B3" s="32" t="s">
        <v>1668</v>
      </c>
      <c r="C3" s="32" t="s">
        <v>1741</v>
      </c>
    </row>
    <row r="4" ht="31.9" customHeight="1" spans="1:3">
      <c r="A4" s="54" t="s">
        <v>1742</v>
      </c>
      <c r="B4" s="55"/>
      <c r="C4" s="55">
        <v>64.75</v>
      </c>
    </row>
    <row r="5" ht="31.9" customHeight="1" spans="1:3">
      <c r="A5" s="54" t="s">
        <v>1743</v>
      </c>
      <c r="B5" s="55">
        <v>67.54</v>
      </c>
      <c r="C5" s="55">
        <v>67.54</v>
      </c>
    </row>
    <row r="6" ht="31.9" customHeight="1" spans="1:3">
      <c r="A6" s="54" t="s">
        <v>1744</v>
      </c>
      <c r="B6" s="55"/>
      <c r="C6" s="55">
        <v>6.09</v>
      </c>
    </row>
    <row r="7" ht="31.9" customHeight="1" spans="1:3">
      <c r="A7" s="54" t="s">
        <v>1753</v>
      </c>
      <c r="B7" s="55"/>
      <c r="C7" s="55"/>
    </row>
    <row r="8" ht="31.9" customHeight="1" spans="1:3">
      <c r="A8" s="54" t="s">
        <v>1754</v>
      </c>
      <c r="B8" s="55"/>
      <c r="C8" s="55">
        <v>6.09</v>
      </c>
    </row>
    <row r="9" ht="31.9" customHeight="1" spans="1:3">
      <c r="A9" s="54" t="s">
        <v>1747</v>
      </c>
      <c r="B9" s="55"/>
      <c r="C9" s="55">
        <v>4.19</v>
      </c>
    </row>
    <row r="10" ht="31.9" customHeight="1" spans="1:3">
      <c r="A10" s="54" t="s">
        <v>1748</v>
      </c>
      <c r="B10" s="55"/>
      <c r="C10" s="55">
        <v>66.65</v>
      </c>
    </row>
    <row r="11" ht="31.9" customHeight="1" spans="1:3">
      <c r="A11" s="54" t="s">
        <v>1749</v>
      </c>
      <c r="B11" s="55"/>
      <c r="C11" s="55"/>
    </row>
    <row r="12" ht="31.9" customHeight="1" spans="1:3">
      <c r="A12" s="54" t="s">
        <v>1750</v>
      </c>
      <c r="B12" s="55"/>
      <c r="C12" s="55"/>
    </row>
    <row r="13" s="26" customFormat="1" ht="69" customHeight="1" spans="1:7">
      <c r="A13" s="36" t="s">
        <v>1755</v>
      </c>
      <c r="B13" s="36"/>
      <c r="C13" s="36"/>
      <c r="D13" s="51"/>
      <c r="E13" s="51"/>
      <c r="F13" s="51"/>
      <c r="G13" s="51"/>
    </row>
    <row r="14" spans="1:3">
      <c r="A14" s="57"/>
      <c r="B14" s="57"/>
      <c r="C14" s="57"/>
    </row>
  </sheetData>
  <mergeCells count="2">
    <mergeCell ref="A1:C1"/>
    <mergeCell ref="A13:C13"/>
  </mergeCells>
  <printOptions horizontalCentered="1"/>
  <pageMargins left="0.709027777777778" right="0.709027777777778" top="0.354166666666667" bottom="0.471527777777778" header="0.309027777777778" footer="0.309027777777778"/>
  <pageSetup paperSize="9" fitToHeight="20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2"/>
  <sheetViews>
    <sheetView workbookViewId="0">
      <selection activeCell="F5" sqref="F5"/>
    </sheetView>
  </sheetViews>
  <sheetFormatPr defaultColWidth="10" defaultRowHeight="13.5" outlineLevelCol="2"/>
  <cols>
    <col min="1" max="1" width="60.5" style="27" customWidth="1"/>
    <col min="2" max="3" width="25.625" style="27" customWidth="1"/>
    <col min="4" max="4" width="9.75" style="27" customWidth="1"/>
    <col min="5" max="16384" width="10" style="27"/>
  </cols>
  <sheetData>
    <row r="1" ht="28.7" customHeight="1" spans="1:3">
      <c r="A1" s="48" t="s">
        <v>1756</v>
      </c>
      <c r="B1" s="48"/>
      <c r="C1" s="48"/>
    </row>
    <row r="2" ht="25.15" customHeight="1" spans="1:3">
      <c r="A2" s="57"/>
      <c r="B2" s="57"/>
      <c r="C2" s="58" t="s">
        <v>1712</v>
      </c>
    </row>
    <row r="3" ht="31.9" customHeight="1" spans="1:3">
      <c r="A3" s="32" t="s">
        <v>1740</v>
      </c>
      <c r="B3" s="32" t="s">
        <v>1668</v>
      </c>
      <c r="C3" s="32" t="s">
        <v>1741</v>
      </c>
    </row>
    <row r="4" ht="31.9" customHeight="1" spans="1:3">
      <c r="A4" s="54" t="s">
        <v>1757</v>
      </c>
      <c r="B4" s="55"/>
      <c r="C4" s="55">
        <v>86.49</v>
      </c>
    </row>
    <row r="5" ht="31.9" customHeight="1" spans="1:3">
      <c r="A5" s="54" t="s">
        <v>1758</v>
      </c>
      <c r="B5" s="55">
        <v>240.02</v>
      </c>
      <c r="C5" s="55">
        <v>240.02</v>
      </c>
    </row>
    <row r="6" ht="31.9" customHeight="1" spans="1:3">
      <c r="A6" s="54" t="s">
        <v>1759</v>
      </c>
      <c r="B6" s="55"/>
      <c r="C6" s="55">
        <v>145.99</v>
      </c>
    </row>
    <row r="7" ht="31.9" customHeight="1" spans="1:3">
      <c r="A7" s="54" t="s">
        <v>1760</v>
      </c>
      <c r="B7" s="55"/>
      <c r="C7" s="55">
        <v>3.92</v>
      </c>
    </row>
    <row r="8" ht="31.9" customHeight="1" spans="1:3">
      <c r="A8" s="54" t="s">
        <v>1761</v>
      </c>
      <c r="B8" s="55"/>
      <c r="C8" s="55">
        <v>228.56</v>
      </c>
    </row>
    <row r="9" ht="31.9" customHeight="1" spans="1:3">
      <c r="A9" s="54" t="s">
        <v>1762</v>
      </c>
      <c r="B9" s="55"/>
      <c r="C9" s="55"/>
    </row>
    <row r="10" ht="31.9" customHeight="1" spans="1:3">
      <c r="A10" s="54" t="s">
        <v>1763</v>
      </c>
      <c r="B10" s="55"/>
      <c r="C10" s="55"/>
    </row>
    <row r="11" s="26" customFormat="1" ht="72" customHeight="1" spans="1:3">
      <c r="A11" s="36" t="s">
        <v>1764</v>
      </c>
      <c r="B11" s="36"/>
      <c r="C11" s="36"/>
    </row>
    <row r="12" ht="31.15" customHeight="1" spans="1:3">
      <c r="A12" s="56"/>
      <c r="B12" s="56"/>
      <c r="C12" s="56"/>
    </row>
  </sheetData>
  <mergeCells count="3">
    <mergeCell ref="A1:C1"/>
    <mergeCell ref="A11:C11"/>
    <mergeCell ref="A12:C12"/>
  </mergeCells>
  <printOptions horizontalCentered="1"/>
  <pageMargins left="0.709027777777778" right="0.709027777777778" top="0.75" bottom="0.75" header="0.309027777777778" footer="0.309027777777778"/>
  <pageSetup paperSize="9" fitToHeight="200"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2"/>
  <sheetViews>
    <sheetView workbookViewId="0">
      <selection activeCell="B8" sqref="B8"/>
    </sheetView>
  </sheetViews>
  <sheetFormatPr defaultColWidth="10" defaultRowHeight="13.5" outlineLevelCol="2"/>
  <cols>
    <col min="1" max="1" width="59.375" style="27" customWidth="1"/>
    <col min="2" max="3" width="25.625" style="27" customWidth="1"/>
    <col min="4" max="4" width="9.75" style="27" customWidth="1"/>
    <col min="5" max="16384" width="10" style="27"/>
  </cols>
  <sheetData>
    <row r="1" ht="28.7" customHeight="1" spans="1:3">
      <c r="A1" s="48" t="s">
        <v>1765</v>
      </c>
      <c r="B1" s="48"/>
      <c r="C1" s="48"/>
    </row>
    <row r="2" s="25" customFormat="1" ht="25.15" customHeight="1" spans="1:3">
      <c r="A2" s="53"/>
      <c r="B2" s="53"/>
      <c r="C2" s="39" t="s">
        <v>1712</v>
      </c>
    </row>
    <row r="3" s="25" customFormat="1" ht="31.9" customHeight="1" spans="1:3">
      <c r="A3" s="32" t="s">
        <v>1740</v>
      </c>
      <c r="B3" s="32" t="s">
        <v>1668</v>
      </c>
      <c r="C3" s="32" t="s">
        <v>1741</v>
      </c>
    </row>
    <row r="4" s="25" customFormat="1" ht="31.9" customHeight="1" spans="1:3">
      <c r="A4" s="54" t="s">
        <v>1757</v>
      </c>
      <c r="B4" s="55"/>
      <c r="C4" s="55">
        <v>15.16</v>
      </c>
    </row>
    <row r="5" s="25" customFormat="1" ht="31.9" customHeight="1" spans="1:3">
      <c r="A5" s="54" t="s">
        <v>1758</v>
      </c>
      <c r="B5" s="55">
        <v>75.38</v>
      </c>
      <c r="C5" s="55">
        <v>75.38</v>
      </c>
    </row>
    <row r="6" s="25" customFormat="1" ht="31.9" customHeight="1" spans="1:3">
      <c r="A6" s="54" t="s">
        <v>1759</v>
      </c>
      <c r="B6" s="55"/>
      <c r="C6" s="55">
        <v>58.49</v>
      </c>
    </row>
    <row r="7" s="25" customFormat="1" ht="31.9" customHeight="1" spans="1:3">
      <c r="A7" s="54" t="s">
        <v>1760</v>
      </c>
      <c r="B7" s="55"/>
      <c r="C7" s="55">
        <v>1.02</v>
      </c>
    </row>
    <row r="8" s="25" customFormat="1" ht="31.9" customHeight="1" spans="1:3">
      <c r="A8" s="54" t="s">
        <v>1761</v>
      </c>
      <c r="B8" s="55"/>
      <c r="C8" s="55">
        <v>72.63</v>
      </c>
    </row>
    <row r="9" s="25" customFormat="1" ht="31.9" customHeight="1" spans="1:3">
      <c r="A9" s="54" t="s">
        <v>1762</v>
      </c>
      <c r="B9" s="55"/>
      <c r="C9" s="55"/>
    </row>
    <row r="10" s="25" customFormat="1" ht="31.9" customHeight="1" spans="1:3">
      <c r="A10" s="54" t="s">
        <v>1763</v>
      </c>
      <c r="B10" s="55"/>
      <c r="C10" s="55"/>
    </row>
    <row r="11" s="26" customFormat="1" ht="64.9" customHeight="1" spans="1:3">
      <c r="A11" s="36" t="s">
        <v>1766</v>
      </c>
      <c r="B11" s="36"/>
      <c r="C11" s="36"/>
    </row>
    <row r="12" ht="31.15" customHeight="1" spans="1:3">
      <c r="A12" s="56"/>
      <c r="B12" s="56"/>
      <c r="C12" s="56"/>
    </row>
  </sheetData>
  <mergeCells count="3">
    <mergeCell ref="A1:C1"/>
    <mergeCell ref="A11:C11"/>
    <mergeCell ref="A12:C12"/>
  </mergeCells>
  <printOptions horizontalCentered="1"/>
  <pageMargins left="0.709027777777778" right="0.709027777777778" top="0.75" bottom="0.75" header="0.309027777777778" footer="0.309027777777778"/>
  <pageSetup paperSize="9" fitToHeight="200"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6"/>
  <sheetViews>
    <sheetView workbookViewId="0">
      <selection activeCell="H4" sqref="H4"/>
    </sheetView>
  </sheetViews>
  <sheetFormatPr defaultColWidth="10" defaultRowHeight="13.5" outlineLevelCol="3"/>
  <cols>
    <col min="1" max="1" width="36" style="27" customWidth="1"/>
    <col min="2" max="4" width="15.625" style="27" customWidth="1"/>
    <col min="5" max="5" width="9.75" style="27" customWidth="1"/>
    <col min="6" max="16384" width="10" style="27"/>
  </cols>
  <sheetData>
    <row r="1" ht="63" customHeight="1" spans="1:4">
      <c r="A1" s="48" t="s">
        <v>1767</v>
      </c>
      <c r="B1" s="48"/>
      <c r="C1" s="48"/>
      <c r="D1" s="48"/>
    </row>
    <row r="2" s="25" customFormat="1" ht="30" customHeight="1" spans="4:4">
      <c r="D2" s="39" t="s">
        <v>1712</v>
      </c>
    </row>
    <row r="3" s="25" customFormat="1" ht="25.15" customHeight="1" spans="1:4">
      <c r="A3" s="32" t="s">
        <v>1740</v>
      </c>
      <c r="B3" s="32" t="s">
        <v>1768</v>
      </c>
      <c r="C3" s="32" t="s">
        <v>1769</v>
      </c>
      <c r="D3" s="32" t="s">
        <v>1770</v>
      </c>
    </row>
    <row r="4" s="25" customFormat="1" ht="25.15" customHeight="1" spans="1:4">
      <c r="A4" s="49" t="s">
        <v>1771</v>
      </c>
      <c r="B4" s="41" t="s">
        <v>1772</v>
      </c>
      <c r="C4" s="42">
        <v>169.14</v>
      </c>
      <c r="D4" s="42">
        <v>64.58</v>
      </c>
    </row>
    <row r="5" s="25" customFormat="1" ht="25.15" customHeight="1" spans="1:4">
      <c r="A5" s="50" t="s">
        <v>1773</v>
      </c>
      <c r="B5" s="41" t="s">
        <v>1720</v>
      </c>
      <c r="C5" s="42">
        <v>23.15</v>
      </c>
      <c r="D5" s="42">
        <v>6.09</v>
      </c>
    </row>
    <row r="6" s="25" customFormat="1" ht="25.15" customHeight="1" spans="1:4">
      <c r="A6" s="50" t="s">
        <v>1774</v>
      </c>
      <c r="B6" s="41" t="s">
        <v>1721</v>
      </c>
      <c r="C6" s="42">
        <v>18.46</v>
      </c>
      <c r="D6" s="42">
        <v>4.09</v>
      </c>
    </row>
    <row r="7" s="25" customFormat="1" ht="25.15" customHeight="1" spans="1:4">
      <c r="A7" s="50" t="s">
        <v>1775</v>
      </c>
      <c r="B7" s="41" t="s">
        <v>1776</v>
      </c>
      <c r="C7" s="42">
        <v>145.99</v>
      </c>
      <c r="D7" s="42">
        <v>58.49</v>
      </c>
    </row>
    <row r="8" s="25" customFormat="1" ht="25.15" customHeight="1" spans="1:4">
      <c r="A8" s="50" t="s">
        <v>1774</v>
      </c>
      <c r="B8" s="41" t="s">
        <v>1723</v>
      </c>
      <c r="C8" s="42">
        <v>3.57</v>
      </c>
      <c r="D8" s="42">
        <v>1.01</v>
      </c>
    </row>
    <row r="9" s="25" customFormat="1" ht="25.15" customHeight="1" spans="1:4">
      <c r="A9" s="49" t="s">
        <v>1777</v>
      </c>
      <c r="B9" s="41" t="s">
        <v>1778</v>
      </c>
      <c r="C9" s="42">
        <f>C10+C11</f>
        <v>22.73</v>
      </c>
      <c r="D9" s="42">
        <f>D10+D11</f>
        <v>5.21</v>
      </c>
    </row>
    <row r="10" s="25" customFormat="1" ht="25.15" customHeight="1" spans="1:4">
      <c r="A10" s="50" t="s">
        <v>1773</v>
      </c>
      <c r="B10" s="41" t="s">
        <v>1779</v>
      </c>
      <c r="C10" s="42">
        <v>18.81</v>
      </c>
      <c r="D10" s="42">
        <v>4.19</v>
      </c>
    </row>
    <row r="11" s="25" customFormat="1" ht="25.15" customHeight="1" spans="1:4">
      <c r="A11" s="50" t="s">
        <v>1775</v>
      </c>
      <c r="B11" s="41" t="s">
        <v>1780</v>
      </c>
      <c r="C11" s="42">
        <v>3.92</v>
      </c>
      <c r="D11" s="42">
        <v>1.02</v>
      </c>
    </row>
    <row r="12" s="25" customFormat="1" ht="25.15" customHeight="1" spans="1:4">
      <c r="A12" s="49" t="s">
        <v>1781</v>
      </c>
      <c r="B12" s="41" t="s">
        <v>1782</v>
      </c>
      <c r="C12" s="42">
        <f>C13+C14</f>
        <v>13.81</v>
      </c>
      <c r="D12" s="42">
        <f>D13+D14</f>
        <v>3.76</v>
      </c>
    </row>
    <row r="13" s="25" customFormat="1" ht="25.15" customHeight="1" spans="1:4">
      <c r="A13" s="50" t="s">
        <v>1773</v>
      </c>
      <c r="B13" s="41" t="s">
        <v>1783</v>
      </c>
      <c r="C13" s="42">
        <v>9.69</v>
      </c>
      <c r="D13" s="42">
        <v>2.25</v>
      </c>
    </row>
    <row r="14" s="25" customFormat="1" ht="25.15" customHeight="1" spans="1:4">
      <c r="A14" s="50" t="s">
        <v>1775</v>
      </c>
      <c r="B14" s="41" t="s">
        <v>1784</v>
      </c>
      <c r="C14" s="42">
        <v>4.12</v>
      </c>
      <c r="D14" s="42">
        <v>1.51</v>
      </c>
    </row>
    <row r="15" s="25" customFormat="1" ht="25.15" customHeight="1" spans="1:4">
      <c r="A15" s="49" t="s">
        <v>1785</v>
      </c>
      <c r="B15" s="41" t="s">
        <v>1786</v>
      </c>
      <c r="C15" s="42">
        <f>C16+C19</f>
        <v>26</v>
      </c>
      <c r="D15" s="42">
        <f>D16+D19</f>
        <v>12.15</v>
      </c>
    </row>
    <row r="16" s="25" customFormat="1" ht="25.15" customHeight="1" spans="1:4">
      <c r="A16" s="50" t="s">
        <v>1773</v>
      </c>
      <c r="B16" s="41" t="s">
        <v>1787</v>
      </c>
      <c r="C16" s="42">
        <v>18</v>
      </c>
      <c r="D16" s="42">
        <v>7.87</v>
      </c>
    </row>
    <row r="17" s="25" customFormat="1" ht="25.15" customHeight="1" spans="1:4">
      <c r="A17" s="50" t="s">
        <v>1788</v>
      </c>
      <c r="B17" s="41"/>
      <c r="C17" s="42"/>
      <c r="D17" s="42"/>
    </row>
    <row r="18" s="25" customFormat="1" ht="25.15" customHeight="1" spans="1:4">
      <c r="A18" s="50" t="s">
        <v>1789</v>
      </c>
      <c r="B18" s="41" t="s">
        <v>1790</v>
      </c>
      <c r="C18" s="42"/>
      <c r="D18" s="42"/>
    </row>
    <row r="19" s="25" customFormat="1" ht="25.15" customHeight="1" spans="1:4">
      <c r="A19" s="50" t="s">
        <v>1775</v>
      </c>
      <c r="B19" s="41" t="s">
        <v>1791</v>
      </c>
      <c r="C19" s="42">
        <v>8</v>
      </c>
      <c r="D19" s="42">
        <v>4.28</v>
      </c>
    </row>
    <row r="20" s="25" customFormat="1" ht="25.15" customHeight="1" spans="1:4">
      <c r="A20" s="50" t="s">
        <v>1788</v>
      </c>
      <c r="B20" s="41"/>
      <c r="C20" s="42"/>
      <c r="D20" s="42"/>
    </row>
    <row r="21" s="25" customFormat="1" ht="25.15" customHeight="1" spans="1:4">
      <c r="A21" s="50" t="s">
        <v>1792</v>
      </c>
      <c r="B21" s="41" t="s">
        <v>1793</v>
      </c>
      <c r="C21" s="42"/>
      <c r="D21" s="42"/>
    </row>
    <row r="22" s="25" customFormat="1" ht="25.15" customHeight="1" spans="1:4">
      <c r="A22" s="49" t="s">
        <v>1794</v>
      </c>
      <c r="B22" s="41" t="s">
        <v>1795</v>
      </c>
      <c r="C22" s="42">
        <f>C23+C24</f>
        <v>21.91</v>
      </c>
      <c r="D22" s="42">
        <f>D23+D24</f>
        <v>5.19</v>
      </c>
    </row>
    <row r="23" s="25" customFormat="1" ht="25.15" customHeight="1" spans="1:4">
      <c r="A23" s="50" t="s">
        <v>1773</v>
      </c>
      <c r="B23" s="41" t="s">
        <v>1796</v>
      </c>
      <c r="C23" s="42">
        <v>13.67</v>
      </c>
      <c r="D23" s="42">
        <v>2.5</v>
      </c>
    </row>
    <row r="24" s="25" customFormat="1" ht="25.15" customHeight="1" spans="1:4">
      <c r="A24" s="50" t="s">
        <v>1775</v>
      </c>
      <c r="B24" s="41" t="s">
        <v>1797</v>
      </c>
      <c r="C24" s="42">
        <v>8.24</v>
      </c>
      <c r="D24" s="42">
        <v>2.69</v>
      </c>
    </row>
    <row r="25" s="26" customFormat="1" ht="70.15" customHeight="1" spans="1:4">
      <c r="A25" s="51" t="s">
        <v>1798</v>
      </c>
      <c r="B25" s="51"/>
      <c r="C25" s="51"/>
      <c r="D25" s="51"/>
    </row>
    <row r="26" ht="25.15" customHeight="1" spans="1:4">
      <c r="A26" s="52"/>
      <c r="B26" s="52"/>
      <c r="C26" s="52"/>
      <c r="D26" s="52"/>
    </row>
  </sheetData>
  <mergeCells count="3">
    <mergeCell ref="A1:D1"/>
    <mergeCell ref="A25:D25"/>
    <mergeCell ref="A26:D26"/>
  </mergeCells>
  <printOptions horizontalCentered="1"/>
  <pageMargins left="0.709027777777778" right="0.709027777777778" top="0.393055555555556" bottom="0.75" header="0.309027777777778" footer="0.309027777777778"/>
  <pageSetup paperSize="9" fitToHeight="20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4"/>
  <sheetViews>
    <sheetView showGridLines="0" showZeros="0" zoomScale="90" zoomScaleNormal="90" workbookViewId="0">
      <pane ySplit="3" topLeftCell="A4" activePane="bottomLeft" state="frozen"/>
      <selection/>
      <selection pane="bottomLeft" activeCell="E44" sqref="E44"/>
    </sheetView>
  </sheetViews>
  <sheetFormatPr defaultColWidth="9" defaultRowHeight="14.25" outlineLevelCol="3"/>
  <cols>
    <col min="1" max="1" width="50.75" style="161" customWidth="1"/>
    <col min="2" max="4" width="20.625" style="161" customWidth="1"/>
    <col min="5" max="16384" width="9" style="247"/>
  </cols>
  <sheetData>
    <row r="1" ht="45" customHeight="1" spans="1:4">
      <c r="A1" s="288" t="s">
        <v>78</v>
      </c>
      <c r="B1" s="288"/>
      <c r="C1" s="288"/>
      <c r="D1" s="288"/>
    </row>
    <row r="2" ht="18.95" customHeight="1" spans="1:4">
      <c r="A2" s="398"/>
      <c r="B2" s="290"/>
      <c r="C2" s="290"/>
      <c r="D2" s="399" t="s">
        <v>1</v>
      </c>
    </row>
    <row r="3" s="395" customFormat="1" ht="45" customHeight="1" spans="1:4">
      <c r="A3" s="292" t="s">
        <v>2</v>
      </c>
      <c r="B3" s="252" t="s">
        <v>41</v>
      </c>
      <c r="C3" s="252" t="s">
        <v>42</v>
      </c>
      <c r="D3" s="252" t="s">
        <v>3</v>
      </c>
    </row>
    <row r="4" ht="32.1" customHeight="1" spans="1:4">
      <c r="A4" s="400" t="s">
        <v>4</v>
      </c>
      <c r="B4" s="347">
        <f>SUM(B5:B19)</f>
        <v>218876</v>
      </c>
      <c r="C4" s="382">
        <f>SUM(C5:C19)</f>
        <v>225400</v>
      </c>
      <c r="D4" s="270">
        <f t="shared" ref="D4:D23" si="0">IF(B4&lt;&gt;0,C4/B4-1,"")</f>
        <v>0.03</v>
      </c>
    </row>
    <row r="5" ht="32.1" customHeight="1" spans="1:4">
      <c r="A5" s="279" t="s">
        <v>5</v>
      </c>
      <c r="B5" s="118">
        <v>101854</v>
      </c>
      <c r="C5" s="384">
        <v>102760</v>
      </c>
      <c r="D5" s="273">
        <f t="shared" si="0"/>
        <v>0.009</v>
      </c>
    </row>
    <row r="6" ht="32.1" customHeight="1" spans="1:4">
      <c r="A6" s="279" t="s">
        <v>6</v>
      </c>
      <c r="B6" s="118">
        <v>27214</v>
      </c>
      <c r="C6" s="384">
        <v>28570</v>
      </c>
      <c r="D6" s="273">
        <f t="shared" si="0"/>
        <v>0.05</v>
      </c>
    </row>
    <row r="7" ht="32.1" customHeight="1" spans="1:4">
      <c r="A7" s="279" t="s">
        <v>7</v>
      </c>
      <c r="B7" s="118">
        <v>1102</v>
      </c>
      <c r="C7" s="384">
        <v>1100</v>
      </c>
      <c r="D7" s="273">
        <f t="shared" si="0"/>
        <v>-0.002</v>
      </c>
    </row>
    <row r="8" customFormat="1" ht="32.1" customHeight="1" spans="1:4">
      <c r="A8" s="401" t="s">
        <v>8</v>
      </c>
      <c r="B8" s="402">
        <v>10811</v>
      </c>
      <c r="C8" s="387">
        <v>11350</v>
      </c>
      <c r="D8" s="403">
        <f t="shared" si="0"/>
        <v>0.05</v>
      </c>
    </row>
    <row r="9" ht="32.1" customHeight="1" spans="1:4">
      <c r="A9" s="279" t="s">
        <v>9</v>
      </c>
      <c r="B9" s="118">
        <v>67085</v>
      </c>
      <c r="C9" s="384">
        <v>70400</v>
      </c>
      <c r="D9" s="273">
        <f t="shared" si="0"/>
        <v>0.049</v>
      </c>
    </row>
    <row r="10" customFormat="1" ht="32.1" customHeight="1" spans="1:4">
      <c r="A10" s="401" t="s">
        <v>10</v>
      </c>
      <c r="B10" s="402">
        <v>2261</v>
      </c>
      <c r="C10" s="387">
        <v>2400</v>
      </c>
      <c r="D10" s="403">
        <f t="shared" si="0"/>
        <v>0.061</v>
      </c>
    </row>
    <row r="11" customFormat="1" ht="32.1" customHeight="1" spans="1:4">
      <c r="A11" s="401" t="s">
        <v>11</v>
      </c>
      <c r="B11" s="402">
        <v>729</v>
      </c>
      <c r="C11" s="387">
        <v>700</v>
      </c>
      <c r="D11" s="403">
        <f t="shared" si="0"/>
        <v>-0.04</v>
      </c>
    </row>
    <row r="12" customFormat="1" ht="32.1" customHeight="1" spans="1:4">
      <c r="A12" s="401" t="s">
        <v>12</v>
      </c>
      <c r="B12" s="402">
        <v>2935</v>
      </c>
      <c r="C12" s="387">
        <v>3000</v>
      </c>
      <c r="D12" s="403">
        <f t="shared" si="0"/>
        <v>0.022</v>
      </c>
    </row>
    <row r="13" customFormat="1" ht="32.1" customHeight="1" spans="1:4">
      <c r="A13" s="401" t="s">
        <v>13</v>
      </c>
      <c r="B13" s="402">
        <v>474</v>
      </c>
      <c r="C13" s="387">
        <v>500</v>
      </c>
      <c r="D13" s="403">
        <f t="shared" si="0"/>
        <v>0.055</v>
      </c>
    </row>
    <row r="14" customFormat="1" ht="32.1" customHeight="1" spans="1:4">
      <c r="A14" s="401" t="s">
        <v>14</v>
      </c>
      <c r="B14" s="402">
        <v>9</v>
      </c>
      <c r="C14" s="387"/>
      <c r="D14" s="403">
        <f t="shared" si="0"/>
        <v>-1</v>
      </c>
    </row>
    <row r="15" ht="32.1" customHeight="1" spans="1:4">
      <c r="A15" s="279" t="s">
        <v>15</v>
      </c>
      <c r="B15" s="118">
        <v>0</v>
      </c>
      <c r="C15" s="384">
        <v>0</v>
      </c>
      <c r="D15" s="273" t="str">
        <f t="shared" si="0"/>
        <v/>
      </c>
    </row>
    <row r="16" customFormat="1" ht="32.1" customHeight="1" spans="1:4">
      <c r="A16" s="401" t="s">
        <v>16</v>
      </c>
      <c r="B16" s="402">
        <v>5</v>
      </c>
      <c r="C16" s="387"/>
      <c r="D16" s="403">
        <f t="shared" si="0"/>
        <v>-1</v>
      </c>
    </row>
    <row r="17" customFormat="1" ht="32.1" customHeight="1" spans="1:4">
      <c r="A17" s="401" t="s">
        <v>17</v>
      </c>
      <c r="B17" s="402">
        <v>0</v>
      </c>
      <c r="C17" s="387">
        <v>0</v>
      </c>
      <c r="D17" s="403" t="str">
        <f t="shared" si="0"/>
        <v/>
      </c>
    </row>
    <row r="18" customFormat="1" ht="32.1" customHeight="1" spans="1:4">
      <c r="A18" s="401" t="s">
        <v>18</v>
      </c>
      <c r="B18" s="402">
        <v>4400</v>
      </c>
      <c r="C18" s="387">
        <v>4620</v>
      </c>
      <c r="D18" s="403">
        <f t="shared" si="0"/>
        <v>0.05</v>
      </c>
    </row>
    <row r="19" customFormat="1" ht="32.1" customHeight="1" spans="1:4">
      <c r="A19" s="401" t="s">
        <v>19</v>
      </c>
      <c r="B19" s="402">
        <v>-3</v>
      </c>
      <c r="C19" s="387"/>
      <c r="D19" s="403">
        <f t="shared" si="0"/>
        <v>-1</v>
      </c>
    </row>
    <row r="20" ht="32.1" customHeight="1" spans="1:4">
      <c r="A20" s="400" t="s">
        <v>20</v>
      </c>
      <c r="B20" s="347">
        <f>SUM(B21:B28)</f>
        <v>155361</v>
      </c>
      <c r="C20" s="382">
        <f>SUM(C21:C28)</f>
        <v>160064</v>
      </c>
      <c r="D20" s="270">
        <f t="shared" si="0"/>
        <v>0.03</v>
      </c>
    </row>
    <row r="21" ht="32.1" customHeight="1" spans="1:4">
      <c r="A21" s="279" t="s">
        <v>21</v>
      </c>
      <c r="B21" s="118">
        <v>39777</v>
      </c>
      <c r="C21" s="384">
        <v>83464</v>
      </c>
      <c r="D21" s="273">
        <f t="shared" si="0"/>
        <v>1.098</v>
      </c>
    </row>
    <row r="22" ht="32.1" customHeight="1" spans="1:4">
      <c r="A22" s="404" t="s">
        <v>22</v>
      </c>
      <c r="B22" s="118">
        <v>52686</v>
      </c>
      <c r="C22" s="384">
        <v>28600</v>
      </c>
      <c r="D22" s="273">
        <f t="shared" si="0"/>
        <v>-0.457</v>
      </c>
    </row>
    <row r="23" ht="32.1" customHeight="1" spans="1:4">
      <c r="A23" s="279" t="s">
        <v>23</v>
      </c>
      <c r="B23" s="118">
        <v>26707</v>
      </c>
      <c r="C23" s="384">
        <v>9800</v>
      </c>
      <c r="D23" s="273">
        <f t="shared" si="0"/>
        <v>-0.633</v>
      </c>
    </row>
    <row r="24" ht="32.1" customHeight="1" spans="1:4">
      <c r="A24" s="279" t="s">
        <v>24</v>
      </c>
      <c r="B24" s="118">
        <v>-4465</v>
      </c>
      <c r="C24" s="384">
        <v>200</v>
      </c>
      <c r="D24" s="273">
        <f>IF(B24&lt;&gt;0,-(C24/B24-1),"")</f>
        <v>1.045</v>
      </c>
    </row>
    <row r="25" ht="32.1" customHeight="1" spans="1:4">
      <c r="A25" s="279" t="s">
        <v>25</v>
      </c>
      <c r="B25" s="118">
        <v>10505</v>
      </c>
      <c r="C25" s="384">
        <v>9000</v>
      </c>
      <c r="D25" s="273">
        <f t="shared" ref="D25:D28" si="1">IF(B25&lt;&gt;0,C25/B25-1,"")</f>
        <v>-0.143</v>
      </c>
    </row>
    <row r="26" customFormat="1" ht="32.1" customHeight="1" spans="1:4">
      <c r="A26" s="401" t="s">
        <v>26</v>
      </c>
      <c r="B26" s="402">
        <v>0</v>
      </c>
      <c r="C26" s="387">
        <v>0</v>
      </c>
      <c r="D26" s="403" t="str">
        <f t="shared" si="1"/>
        <v/>
      </c>
    </row>
    <row r="27" ht="32.1" customHeight="1" spans="1:4">
      <c r="A27" s="279" t="s">
        <v>27</v>
      </c>
      <c r="B27" s="118">
        <v>29354</v>
      </c>
      <c r="C27" s="384">
        <v>29000</v>
      </c>
      <c r="D27" s="273">
        <f t="shared" si="1"/>
        <v>-0.012</v>
      </c>
    </row>
    <row r="28" ht="32.1" customHeight="1" spans="1:4">
      <c r="A28" s="279" t="s">
        <v>28</v>
      </c>
      <c r="B28" s="118">
        <v>797</v>
      </c>
      <c r="C28" s="384">
        <v>0</v>
      </c>
      <c r="D28" s="273">
        <f t="shared" si="1"/>
        <v>-1</v>
      </c>
    </row>
    <row r="29" ht="32.1" customHeight="1" spans="1:4">
      <c r="A29" s="279"/>
      <c r="B29" s="118"/>
      <c r="C29" s="384"/>
      <c r="D29" s="273"/>
    </row>
    <row r="30" s="289" customFormat="1" ht="32.1" customHeight="1" spans="1:4">
      <c r="A30" s="405" t="s">
        <v>79</v>
      </c>
      <c r="B30" s="347">
        <f>SUM(B20,B4)</f>
        <v>374237</v>
      </c>
      <c r="C30" s="382">
        <f>SUM(C20,C4)</f>
        <v>385464</v>
      </c>
      <c r="D30" s="270">
        <f>IF(B30&lt;&gt;0,C30/B30-1,"")</f>
        <v>0.03</v>
      </c>
    </row>
    <row r="31" ht="32.1" customHeight="1" spans="1:4">
      <c r="A31" s="406" t="s">
        <v>30</v>
      </c>
      <c r="B31" s="347">
        <f>SUM(B32:B40)</f>
        <v>3881940</v>
      </c>
      <c r="C31" s="382">
        <f>SUM(C32:C40)</f>
        <v>3958388</v>
      </c>
      <c r="D31" s="308"/>
    </row>
    <row r="32" ht="32.1" customHeight="1" spans="1:4">
      <c r="A32" s="407" t="s">
        <v>31</v>
      </c>
      <c r="B32" s="118">
        <v>51975</v>
      </c>
      <c r="C32" s="384">
        <v>51801</v>
      </c>
      <c r="D32" s="309"/>
    </row>
    <row r="33" ht="32.1" customHeight="1" spans="1:4">
      <c r="A33" s="407" t="s">
        <v>32</v>
      </c>
      <c r="B33" s="118">
        <v>2833764</v>
      </c>
      <c r="C33" s="384">
        <v>2868206</v>
      </c>
      <c r="D33" s="309"/>
    </row>
    <row r="34" ht="32.1" customHeight="1" spans="1:4">
      <c r="A34" s="407" t="s">
        <v>33</v>
      </c>
      <c r="B34" s="118">
        <v>584598</v>
      </c>
      <c r="C34" s="384">
        <v>596479</v>
      </c>
      <c r="D34" s="309"/>
    </row>
    <row r="35" ht="32.1" customHeight="1" spans="1:4">
      <c r="A35" s="407" t="s">
        <v>80</v>
      </c>
      <c r="B35" s="118">
        <v>247379</v>
      </c>
      <c r="C35" s="384">
        <v>173836</v>
      </c>
      <c r="D35" s="309"/>
    </row>
    <row r="36" ht="32.1" customHeight="1" spans="1:4">
      <c r="A36" s="407" t="s">
        <v>34</v>
      </c>
      <c r="B36" s="118">
        <v>9868</v>
      </c>
      <c r="C36" s="384">
        <v>8066</v>
      </c>
      <c r="D36" s="309"/>
    </row>
    <row r="37" ht="32.1" customHeight="1" spans="1:4">
      <c r="A37" s="407" t="s">
        <v>35</v>
      </c>
      <c r="B37" s="118">
        <v>93456</v>
      </c>
      <c r="C37" s="384"/>
      <c r="D37" s="309"/>
    </row>
    <row r="38" s="396" customFormat="1" ht="32.1" customHeight="1" spans="1:4">
      <c r="A38" s="407" t="s">
        <v>36</v>
      </c>
      <c r="B38" s="118">
        <v>60900</v>
      </c>
      <c r="C38" s="384">
        <v>260000</v>
      </c>
      <c r="D38" s="309"/>
    </row>
    <row r="39" s="397" customFormat="1" ht="32.1" customHeight="1" spans="1:4">
      <c r="A39" s="408" t="s">
        <v>37</v>
      </c>
      <c r="B39" s="402"/>
      <c r="C39" s="387"/>
      <c r="D39" s="388"/>
    </row>
    <row r="40" ht="32.1" customHeight="1" spans="1:4">
      <c r="A40" s="409" t="s">
        <v>38</v>
      </c>
      <c r="B40" s="118"/>
      <c r="C40" s="384"/>
      <c r="D40" s="410"/>
    </row>
    <row r="41" ht="28.15" customHeight="1" spans="1:4">
      <c r="A41" s="394" t="s">
        <v>39</v>
      </c>
      <c r="B41" s="347">
        <f>SUM(B30:B30,B31)</f>
        <v>4256177</v>
      </c>
      <c r="C41" s="382">
        <f>SUM(C30:C30,C31)</f>
        <v>4343852</v>
      </c>
      <c r="D41" s="308"/>
    </row>
    <row r="42" spans="3:3">
      <c r="C42" s="411"/>
    </row>
    <row r="43" spans="3:3">
      <c r="C43" s="411"/>
    </row>
    <row r="44" spans="3:3">
      <c r="C44" s="411"/>
    </row>
  </sheetData>
  <mergeCells count="1">
    <mergeCell ref="A1:D1"/>
  </mergeCells>
  <conditionalFormatting sqref="D2">
    <cfRule type="cellIs" dxfId="0" priority="56" stopIfTrue="1" operator="lessThanOrEqual">
      <formula>-1</formula>
    </cfRule>
  </conditionalFormatting>
  <conditionalFormatting sqref="A29:B29">
    <cfRule type="expression" dxfId="1" priority="22" stopIfTrue="1">
      <formula>"len($A:$A)=3"</formula>
    </cfRule>
    <cfRule type="expression" dxfId="1" priority="23" stopIfTrue="1">
      <formula>"len($A:$A)=3"</formula>
    </cfRule>
  </conditionalFormatting>
  <conditionalFormatting sqref="A32">
    <cfRule type="expression" dxfId="1" priority="11" stopIfTrue="1">
      <formula>"len($A:$A)=3"</formula>
    </cfRule>
  </conditionalFormatting>
  <conditionalFormatting sqref="A38">
    <cfRule type="expression" dxfId="1" priority="3" stopIfTrue="1">
      <formula>"len($A:$A)=3"</formula>
    </cfRule>
  </conditionalFormatting>
  <conditionalFormatting sqref="B38">
    <cfRule type="expression" dxfId="1" priority="1" stopIfTrue="1">
      <formula>"len($A:$A)=3"</formula>
    </cfRule>
    <cfRule type="expression" dxfId="1" priority="2" stopIfTrue="1">
      <formula>"len($A:$A)=3"</formula>
    </cfRule>
  </conditionalFormatting>
  <conditionalFormatting sqref="A33:A34">
    <cfRule type="expression" dxfId="1" priority="6" stopIfTrue="1">
      <formula>"len($A:$A)=3"</formula>
    </cfRule>
    <cfRule type="expression" dxfId="1" priority="4" stopIfTrue="1">
      <formula>"len($A:$A)=3"</formula>
    </cfRule>
    <cfRule type="expression" dxfId="1" priority="5" stopIfTrue="1">
      <formula>"len($A:$A)=3"</formula>
    </cfRule>
  </conditionalFormatting>
  <conditionalFormatting sqref="A39:A40">
    <cfRule type="expression" dxfId="1" priority="8" stopIfTrue="1">
      <formula>"len($A:$A)=3"</formula>
    </cfRule>
    <cfRule type="expression" dxfId="1" priority="9" stopIfTrue="1">
      <formula>"len($A:$A)=3"</formula>
    </cfRule>
    <cfRule type="expression" dxfId="1" priority="7" stopIfTrue="1">
      <formula>"len($A:$A)=3"</formula>
    </cfRule>
  </conditionalFormatting>
  <conditionalFormatting sqref="A42:A44">
    <cfRule type="expression" dxfId="1" priority="32" stopIfTrue="1">
      <formula>"len($A:$A)=3"</formula>
    </cfRule>
  </conditionalFormatting>
  <conditionalFormatting sqref="B32:B34">
    <cfRule type="expression" dxfId="1" priority="15" stopIfTrue="1">
      <formula>"len($A:$A)=3"</formula>
    </cfRule>
  </conditionalFormatting>
  <conditionalFormatting sqref="C4 A4:B28">
    <cfRule type="expression" dxfId="1" priority="19" stopIfTrue="1">
      <formula>"len($A:$A)=3"</formula>
    </cfRule>
  </conditionalFormatting>
  <conditionalFormatting sqref="A4:B6 C4">
    <cfRule type="expression" dxfId="1" priority="21" stopIfTrue="1">
      <formula>"len($A:$A)=3"</formula>
    </cfRule>
  </conditionalFormatting>
  <conditionalFormatting sqref="A7:B8">
    <cfRule type="expression" dxfId="1" priority="20" stopIfTrue="1">
      <formula>"len($A:$A)=3"</formula>
    </cfRule>
  </conditionalFormatting>
  <conditionalFormatting sqref="A35:B35 A31">
    <cfRule type="expression" dxfId="1" priority="12" stopIfTrue="1">
      <formula>"len($A:$A)=3"</formula>
    </cfRule>
  </conditionalFormatting>
  <conditionalFormatting sqref="A31:A32 A40">
    <cfRule type="expression" dxfId="1" priority="13" stopIfTrue="1">
      <formula>"len($A:$A)=3"</formula>
    </cfRule>
  </conditionalFormatting>
  <conditionalFormatting sqref="B31:B34 B39:B40 C31">
    <cfRule type="expression" dxfId="1" priority="18" stopIfTrue="1">
      <formula>"len($A:$A)=3"</formula>
    </cfRule>
  </conditionalFormatting>
  <conditionalFormatting sqref="B31:B34 C31">
    <cfRule type="expression" dxfId="1" priority="16" stopIfTrue="1">
      <formula>"len($A:$A)=3"</formula>
    </cfRule>
  </conditionalFormatting>
  <conditionalFormatting sqref="A39:A41 A36:A37">
    <cfRule type="expression" dxfId="1" priority="10" stopIfTrue="1">
      <formula>"len($A:$A)=3"</formula>
    </cfRule>
  </conditionalFormatting>
  <conditionalFormatting sqref="B36:B37 B39:B40">
    <cfRule type="expression" dxfId="1" priority="14" stopIfTrue="1">
      <formula>"len($A:$A)=3"</formula>
    </cfRule>
  </conditionalFormatting>
  <conditionalFormatting sqref="B40 A41:C41">
    <cfRule type="expression" dxfId="1" priority="17" stopIfTrue="1">
      <formula>"len($A:$A)=3"</formula>
    </cfRule>
  </conditionalFormatting>
  <conditionalFormatting sqref="A42:B58 C42:C44">
    <cfRule type="expression" dxfId="1" priority="6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ignoredErrors>
    <ignoredError sqref="C41 C30:C31 C20 D6:D30 C4:D5" unlockedFormula="1"/>
  </ignoredError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workbookViewId="0">
      <selection activeCell="A4" sqref="A4"/>
    </sheetView>
  </sheetViews>
  <sheetFormatPr defaultColWidth="8.875" defaultRowHeight="13.5" outlineLevelCol="5"/>
  <cols>
    <col min="1" max="1" width="8.875" style="27"/>
    <col min="2" max="2" width="49.375" style="27" customWidth="1"/>
    <col min="3" max="6" width="20.625" style="27" customWidth="1"/>
    <col min="7" max="16384" width="8.875" style="27"/>
  </cols>
  <sheetData>
    <row r="1" ht="45" customHeight="1" spans="1:6">
      <c r="A1" s="28" t="s">
        <v>1799</v>
      </c>
      <c r="B1" s="28"/>
      <c r="C1" s="28"/>
      <c r="D1" s="28"/>
      <c r="E1" s="28"/>
      <c r="F1" s="28"/>
    </row>
    <row r="2" s="25" customFormat="1" ht="18" customHeight="1" spans="2:6">
      <c r="B2" s="38" t="s">
        <v>1712</v>
      </c>
      <c r="C2" s="39"/>
      <c r="D2" s="39"/>
      <c r="E2" s="39"/>
      <c r="F2" s="39"/>
    </row>
    <row r="3" s="25" customFormat="1" ht="30" customHeight="1" spans="1:6">
      <c r="A3" s="31" t="s">
        <v>2</v>
      </c>
      <c r="B3" s="31"/>
      <c r="C3" s="32" t="s">
        <v>1718</v>
      </c>
      <c r="D3" s="32" t="s">
        <v>1769</v>
      </c>
      <c r="E3" s="32" t="s">
        <v>1770</v>
      </c>
      <c r="F3" s="32" t="s">
        <v>1800</v>
      </c>
    </row>
    <row r="4" s="25" customFormat="1" ht="30" customHeight="1" spans="1:6">
      <c r="A4" s="40" t="s">
        <v>1801</v>
      </c>
      <c r="B4" s="40"/>
      <c r="C4" s="41" t="s">
        <v>1719</v>
      </c>
      <c r="D4" s="42">
        <f>SUM(D5:D6)</f>
        <v>571.39</v>
      </c>
      <c r="E4" s="42">
        <f>SUM(E5:E6)</f>
        <v>142.92</v>
      </c>
      <c r="F4" s="42">
        <f>SUM(F5:F6)</f>
        <v>428.47</v>
      </c>
    </row>
    <row r="5" s="25" customFormat="1" ht="30" customHeight="1" spans="1:6">
      <c r="A5" s="43" t="s">
        <v>1802</v>
      </c>
      <c r="B5" s="43"/>
      <c r="C5" s="41" t="s">
        <v>1720</v>
      </c>
      <c r="D5" s="42">
        <v>331.37</v>
      </c>
      <c r="E5" s="42">
        <v>67.54</v>
      </c>
      <c r="F5" s="42">
        <v>263.83</v>
      </c>
    </row>
    <row r="6" s="25" customFormat="1" ht="30" customHeight="1" spans="1:6">
      <c r="A6" s="43" t="s">
        <v>1803</v>
      </c>
      <c r="B6" s="43"/>
      <c r="C6" s="41" t="s">
        <v>1721</v>
      </c>
      <c r="D6" s="42">
        <v>240.02</v>
      </c>
      <c r="E6" s="42">
        <v>75.38</v>
      </c>
      <c r="F6" s="42">
        <v>164.64</v>
      </c>
    </row>
    <row r="7" s="25" customFormat="1" ht="30" customHeight="1" spans="1:6">
      <c r="A7" s="44" t="s">
        <v>1804</v>
      </c>
      <c r="B7" s="44"/>
      <c r="C7" s="41" t="s">
        <v>1722</v>
      </c>
      <c r="D7" s="45"/>
      <c r="E7" s="45"/>
      <c r="F7" s="45"/>
    </row>
    <row r="8" s="25" customFormat="1" ht="30" customHeight="1" spans="1:6">
      <c r="A8" s="43" t="s">
        <v>1802</v>
      </c>
      <c r="B8" s="43"/>
      <c r="C8" s="41" t="s">
        <v>1723</v>
      </c>
      <c r="D8" s="45"/>
      <c r="E8" s="45"/>
      <c r="F8" s="45"/>
    </row>
    <row r="9" s="25" customFormat="1" ht="30" customHeight="1" spans="1:6">
      <c r="A9" s="43" t="s">
        <v>1803</v>
      </c>
      <c r="B9" s="43"/>
      <c r="C9" s="41" t="s">
        <v>1724</v>
      </c>
      <c r="D9" s="45"/>
      <c r="E9" s="45"/>
      <c r="F9" s="45"/>
    </row>
    <row r="10" s="26" customFormat="1" ht="40.9" customHeight="1" spans="1:6">
      <c r="A10" s="36" t="s">
        <v>1805</v>
      </c>
      <c r="B10" s="36"/>
      <c r="C10" s="36"/>
      <c r="D10" s="36"/>
      <c r="E10" s="36"/>
      <c r="F10" s="36"/>
    </row>
    <row r="13" ht="19.5" spans="1:1">
      <c r="A13" s="46"/>
    </row>
    <row r="14" ht="19.15" customHeight="1" spans="1:1">
      <c r="A14" s="47"/>
    </row>
    <row r="15" ht="28.9" customHeight="1"/>
    <row r="16" ht="28.9" customHeight="1"/>
    <row r="17" ht="28.9" customHeight="1"/>
    <row r="18" ht="28.9" customHeight="1"/>
    <row r="19" ht="30" customHeight="1" spans="1:1">
      <c r="A19" s="47"/>
    </row>
  </sheetData>
  <mergeCells count="9">
    <mergeCell ref="A1:F1"/>
    <mergeCell ref="B2:F2"/>
    <mergeCell ref="A3:B3"/>
    <mergeCell ref="A5:B5"/>
    <mergeCell ref="A6:B6"/>
    <mergeCell ref="A7:B7"/>
    <mergeCell ref="A8:B8"/>
    <mergeCell ref="A9:B9"/>
    <mergeCell ref="A10:F10"/>
  </mergeCells>
  <printOptions horizontalCentered="1"/>
  <pageMargins left="0.709027777777778" right="0.709027777777778" top="1.10138888888889" bottom="0.75" header="0.309027777777778" footer="0.309027777777778"/>
  <pageSetup paperSize="9" scale="95" fitToHeight="200"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1"/>
  <sheetViews>
    <sheetView workbookViewId="0">
      <selection activeCell="F23" sqref="F23"/>
    </sheetView>
  </sheetViews>
  <sheetFormatPr defaultColWidth="8.875" defaultRowHeight="13.5" outlineLevelCol="5"/>
  <cols>
    <col min="1" max="1" width="8.875" style="27"/>
    <col min="2" max="2" width="28" style="27" customWidth="1"/>
    <col min="3" max="6" width="24.25" style="27" customWidth="1"/>
    <col min="7" max="16384" width="8.875" style="27"/>
  </cols>
  <sheetData>
    <row r="1" ht="25.5" spans="1:6">
      <c r="A1" s="28" t="s">
        <v>1806</v>
      </c>
      <c r="B1" s="29"/>
      <c r="C1" s="29"/>
      <c r="D1" s="29"/>
      <c r="E1" s="29"/>
      <c r="F1" s="29"/>
    </row>
    <row r="2" ht="22.9" customHeight="1" spans="1:6">
      <c r="A2" s="30" t="s">
        <v>1712</v>
      </c>
      <c r="B2" s="30"/>
      <c r="C2" s="30"/>
      <c r="D2" s="30"/>
      <c r="E2" s="30"/>
      <c r="F2" s="30"/>
    </row>
    <row r="3" s="25" customFormat="1" ht="30" customHeight="1" spans="1:6">
      <c r="A3" s="31" t="s">
        <v>1807</v>
      </c>
      <c r="B3" s="32" t="s">
        <v>1672</v>
      </c>
      <c r="C3" s="32" t="s">
        <v>1808</v>
      </c>
      <c r="D3" s="32" t="s">
        <v>1809</v>
      </c>
      <c r="E3" s="32" t="s">
        <v>1810</v>
      </c>
      <c r="F3" s="32" t="s">
        <v>1811</v>
      </c>
    </row>
    <row r="4" s="25" customFormat="1" ht="30" customHeight="1" spans="1:6">
      <c r="A4" s="31"/>
      <c r="B4" s="33"/>
      <c r="C4" s="34"/>
      <c r="D4" s="33"/>
      <c r="E4" s="34"/>
      <c r="F4" s="35"/>
    </row>
    <row r="5" s="25" customFormat="1" ht="30" customHeight="1" spans="1:6">
      <c r="A5" s="31"/>
      <c r="B5" s="33"/>
      <c r="C5" s="34"/>
      <c r="D5" s="33"/>
      <c r="E5" s="34"/>
      <c r="F5" s="35"/>
    </row>
    <row r="6" s="25" customFormat="1" ht="30" customHeight="1" spans="1:6">
      <c r="A6" s="31"/>
      <c r="B6" s="33"/>
      <c r="C6" s="34"/>
      <c r="D6" s="33"/>
      <c r="E6" s="34"/>
      <c r="F6" s="35"/>
    </row>
    <row r="7" s="25" customFormat="1" ht="30" customHeight="1" spans="1:6">
      <c r="A7" s="31"/>
      <c r="B7" s="33"/>
      <c r="C7" s="34"/>
      <c r="D7" s="33"/>
      <c r="E7" s="34"/>
      <c r="F7" s="35"/>
    </row>
    <row r="8" s="25" customFormat="1" ht="30" customHeight="1" spans="1:6">
      <c r="A8" s="31"/>
      <c r="B8" s="33"/>
      <c r="C8" s="34"/>
      <c r="D8" s="33"/>
      <c r="E8" s="34"/>
      <c r="F8" s="35"/>
    </row>
    <row r="9" s="25" customFormat="1" ht="30" customHeight="1" spans="1:6">
      <c r="A9" s="31"/>
      <c r="B9" s="33"/>
      <c r="C9" s="34"/>
      <c r="D9" s="33"/>
      <c r="E9" s="34"/>
      <c r="F9" s="35"/>
    </row>
    <row r="10" s="26" customFormat="1" ht="33" customHeight="1" spans="1:6">
      <c r="A10" s="36" t="s">
        <v>1812</v>
      </c>
      <c r="B10" s="36"/>
      <c r="C10" s="36"/>
      <c r="D10" s="36"/>
      <c r="E10" s="36"/>
      <c r="F10" s="36"/>
    </row>
    <row r="11" ht="23.1" customHeight="1" spans="1:6">
      <c r="A11" s="37" t="s">
        <v>1813</v>
      </c>
      <c r="B11" s="37"/>
      <c r="C11" s="37"/>
      <c r="D11" s="37"/>
      <c r="E11" s="37"/>
      <c r="F11" s="37"/>
    </row>
  </sheetData>
  <mergeCells count="4">
    <mergeCell ref="A1:F1"/>
    <mergeCell ref="A2:F2"/>
    <mergeCell ref="A10:F10"/>
    <mergeCell ref="A11:F11"/>
  </mergeCells>
  <printOptions horizontalCentered="1"/>
  <pageMargins left="0.709027777777778" right="0.709027777777778" top="0.75" bottom="0.75" header="0.309027777777778" footer="0.309027777777778"/>
  <pageSetup paperSize="9" scale="99" fitToHeight="200"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71"/>
  <sheetViews>
    <sheetView topLeftCell="B22" workbookViewId="0">
      <selection activeCell="J22" sqref="J22"/>
    </sheetView>
  </sheetViews>
  <sheetFormatPr defaultColWidth="8" defaultRowHeight="12"/>
  <cols>
    <col min="1" max="1" width="25.375" style="11"/>
    <col min="2" max="2" width="28" style="11" customWidth="1"/>
    <col min="3" max="3" width="13.75" style="11" customWidth="1"/>
    <col min="4" max="4" width="14.375" style="11" customWidth="1"/>
    <col min="5" max="5" width="16.875" style="11" customWidth="1"/>
    <col min="6" max="6" width="12.25" style="11" customWidth="1"/>
    <col min="7" max="7" width="15.125" style="11" customWidth="1"/>
    <col min="8" max="8" width="11.5" style="11" customWidth="1"/>
    <col min="9" max="9" width="11.875" style="11" customWidth="1"/>
    <col min="10" max="10" width="18.875" style="11" customWidth="1"/>
    <col min="11" max="16384" width="8" style="11"/>
  </cols>
  <sheetData>
    <row r="1" ht="39" customHeight="1" spans="1:10">
      <c r="A1" s="12" t="s">
        <v>1814</v>
      </c>
      <c r="B1" s="12"/>
      <c r="C1" s="12"/>
      <c r="D1" s="12"/>
      <c r="E1" s="12"/>
      <c r="F1" s="12"/>
      <c r="G1" s="12"/>
      <c r="H1" s="12"/>
      <c r="I1" s="12"/>
      <c r="J1" s="12"/>
    </row>
    <row r="2" ht="22.9" customHeight="1" spans="1:1">
      <c r="A2" s="13"/>
    </row>
    <row r="3" s="9" customFormat="1" ht="44.25" customHeight="1" spans="1:10">
      <c r="A3" s="14" t="s">
        <v>1815</v>
      </c>
      <c r="B3" s="15" t="s">
        <v>1816</v>
      </c>
      <c r="C3" s="15" t="s">
        <v>1817</v>
      </c>
      <c r="D3" s="15" t="s">
        <v>1818</v>
      </c>
      <c r="E3" s="15" t="s">
        <v>1819</v>
      </c>
      <c r="F3" s="15" t="s">
        <v>1820</v>
      </c>
      <c r="G3" s="15" t="s">
        <v>1821</v>
      </c>
      <c r="H3" s="15" t="s">
        <v>1822</v>
      </c>
      <c r="I3" s="15" t="s">
        <v>1823</v>
      </c>
      <c r="J3" s="15" t="s">
        <v>1824</v>
      </c>
    </row>
    <row r="4" ht="18.75" spans="1:10">
      <c r="A4" s="16">
        <v>1</v>
      </c>
      <c r="B4" s="16">
        <v>2</v>
      </c>
      <c r="C4" s="16">
        <v>3</v>
      </c>
      <c r="D4" s="16">
        <v>4</v>
      </c>
      <c r="E4" s="16">
        <v>5</v>
      </c>
      <c r="F4" s="16">
        <v>6</v>
      </c>
      <c r="G4" s="16">
        <v>7</v>
      </c>
      <c r="H4" s="16">
        <v>8</v>
      </c>
      <c r="I4" s="16">
        <v>9</v>
      </c>
      <c r="J4" s="16">
        <v>10</v>
      </c>
    </row>
    <row r="5" s="10" customFormat="1" ht="25.15" customHeight="1" spans="1:10">
      <c r="A5" s="17" t="s">
        <v>1825</v>
      </c>
      <c r="B5" s="18"/>
      <c r="C5" s="18"/>
      <c r="D5" s="18"/>
      <c r="E5" s="18"/>
      <c r="F5" s="18"/>
      <c r="G5" s="18"/>
      <c r="H5" s="18"/>
      <c r="I5" s="18"/>
      <c r="J5" s="24"/>
    </row>
    <row r="6" s="10" customFormat="1" ht="30" customHeight="1" spans="1:10">
      <c r="A6" s="19" t="s">
        <v>1826</v>
      </c>
      <c r="B6" s="19" t="s">
        <v>1827</v>
      </c>
      <c r="C6" s="20" t="s">
        <v>1828</v>
      </c>
      <c r="D6" s="20" t="s">
        <v>1829</v>
      </c>
      <c r="E6" s="21" t="s">
        <v>1830</v>
      </c>
      <c r="F6" s="20" t="s">
        <v>45</v>
      </c>
      <c r="G6" s="21" t="s">
        <v>1831</v>
      </c>
      <c r="H6" s="20" t="s">
        <v>1832</v>
      </c>
      <c r="I6" s="20" t="s">
        <v>1833</v>
      </c>
      <c r="J6" s="21" t="s">
        <v>1834</v>
      </c>
    </row>
    <row r="7" s="10" customFormat="1" ht="30" customHeight="1" spans="1:10">
      <c r="A7" s="22"/>
      <c r="B7" s="22"/>
      <c r="C7" s="20" t="s">
        <v>1828</v>
      </c>
      <c r="D7" s="20" t="s">
        <v>1829</v>
      </c>
      <c r="E7" s="21" t="s">
        <v>1835</v>
      </c>
      <c r="F7" s="20" t="s">
        <v>45</v>
      </c>
      <c r="G7" s="21" t="s">
        <v>1836</v>
      </c>
      <c r="H7" s="20" t="s">
        <v>1837</v>
      </c>
      <c r="I7" s="20" t="s">
        <v>1833</v>
      </c>
      <c r="J7" s="21" t="s">
        <v>1834</v>
      </c>
    </row>
    <row r="8" s="10" customFormat="1" ht="30" customHeight="1" spans="1:10">
      <c r="A8" s="22"/>
      <c r="B8" s="22"/>
      <c r="C8" s="20" t="s">
        <v>1828</v>
      </c>
      <c r="D8" s="20" t="s">
        <v>1829</v>
      </c>
      <c r="E8" s="21" t="s">
        <v>1838</v>
      </c>
      <c r="F8" s="20" t="s">
        <v>1839</v>
      </c>
      <c r="G8" s="21" t="s">
        <v>1840</v>
      </c>
      <c r="H8" s="20" t="s">
        <v>1841</v>
      </c>
      <c r="I8" s="20" t="s">
        <v>1833</v>
      </c>
      <c r="J8" s="21" t="s">
        <v>1834</v>
      </c>
    </row>
    <row r="9" s="10" customFormat="1" ht="30" customHeight="1" spans="1:10">
      <c r="A9" s="22"/>
      <c r="B9" s="22"/>
      <c r="C9" s="20" t="s">
        <v>1828</v>
      </c>
      <c r="D9" s="20" t="s">
        <v>1842</v>
      </c>
      <c r="E9" s="21" t="s">
        <v>1843</v>
      </c>
      <c r="F9" s="20" t="s">
        <v>1839</v>
      </c>
      <c r="G9" s="21" t="s">
        <v>1836</v>
      </c>
      <c r="H9" s="20" t="s">
        <v>1837</v>
      </c>
      <c r="I9" s="20" t="s">
        <v>1833</v>
      </c>
      <c r="J9" s="21" t="s">
        <v>1844</v>
      </c>
    </row>
    <row r="10" s="10" customFormat="1" ht="30" customHeight="1" spans="1:10">
      <c r="A10" s="22"/>
      <c r="B10" s="22"/>
      <c r="C10" s="20" t="s">
        <v>1828</v>
      </c>
      <c r="D10" s="20" t="s">
        <v>1845</v>
      </c>
      <c r="E10" s="21" t="s">
        <v>1846</v>
      </c>
      <c r="F10" s="20" t="s">
        <v>45</v>
      </c>
      <c r="G10" s="21" t="s">
        <v>1836</v>
      </c>
      <c r="H10" s="20" t="s">
        <v>1837</v>
      </c>
      <c r="I10" s="20" t="s">
        <v>1833</v>
      </c>
      <c r="J10" s="21" t="s">
        <v>1847</v>
      </c>
    </row>
    <row r="11" s="10" customFormat="1" ht="30" customHeight="1" spans="1:10">
      <c r="A11" s="22"/>
      <c r="B11" s="22"/>
      <c r="C11" s="20" t="s">
        <v>1828</v>
      </c>
      <c r="D11" s="20" t="s">
        <v>1848</v>
      </c>
      <c r="E11" s="21" t="s">
        <v>1849</v>
      </c>
      <c r="F11" s="20" t="s">
        <v>45</v>
      </c>
      <c r="G11" s="21" t="s">
        <v>1836</v>
      </c>
      <c r="H11" s="20" t="s">
        <v>1837</v>
      </c>
      <c r="I11" s="20" t="s">
        <v>1833</v>
      </c>
      <c r="J11" s="21" t="s">
        <v>1850</v>
      </c>
    </row>
    <row r="12" s="10" customFormat="1" ht="49.15" customHeight="1" spans="1:10">
      <c r="A12" s="22"/>
      <c r="B12" s="22"/>
      <c r="C12" s="20" t="s">
        <v>1851</v>
      </c>
      <c r="D12" s="20" t="s">
        <v>1852</v>
      </c>
      <c r="E12" s="21" t="s">
        <v>1853</v>
      </c>
      <c r="F12" s="20" t="s">
        <v>45</v>
      </c>
      <c r="G12" s="21" t="s">
        <v>1854</v>
      </c>
      <c r="H12" s="20" t="s">
        <v>1837</v>
      </c>
      <c r="I12" s="20" t="s">
        <v>1855</v>
      </c>
      <c r="J12" s="21" t="s">
        <v>1856</v>
      </c>
    </row>
    <row r="13" s="10" customFormat="1" ht="37.15" customHeight="1" spans="1:10">
      <c r="A13" s="22"/>
      <c r="B13" s="22"/>
      <c r="C13" s="20" t="s">
        <v>1851</v>
      </c>
      <c r="D13" s="20" t="s">
        <v>1852</v>
      </c>
      <c r="E13" s="21" t="s">
        <v>1857</v>
      </c>
      <c r="F13" s="20" t="s">
        <v>45</v>
      </c>
      <c r="G13" s="21" t="s">
        <v>1854</v>
      </c>
      <c r="H13" s="20" t="s">
        <v>1837</v>
      </c>
      <c r="I13" s="20" t="s">
        <v>1855</v>
      </c>
      <c r="J13" s="21" t="s">
        <v>1858</v>
      </c>
    </row>
    <row r="14" s="10" customFormat="1" ht="37.15" customHeight="1" spans="1:10">
      <c r="A14" s="22"/>
      <c r="B14" s="22"/>
      <c r="C14" s="20" t="s">
        <v>1851</v>
      </c>
      <c r="D14" s="20" t="s">
        <v>1852</v>
      </c>
      <c r="E14" s="21" t="s">
        <v>1859</v>
      </c>
      <c r="F14" s="20" t="s">
        <v>45</v>
      </c>
      <c r="G14" s="21" t="s">
        <v>1854</v>
      </c>
      <c r="H14" s="20" t="s">
        <v>1837</v>
      </c>
      <c r="I14" s="20" t="s">
        <v>1855</v>
      </c>
      <c r="J14" s="21" t="s">
        <v>1860</v>
      </c>
    </row>
    <row r="15" s="10" customFormat="1" ht="30" customHeight="1" spans="1:10">
      <c r="A15" s="22"/>
      <c r="B15" s="22"/>
      <c r="C15" s="20" t="s">
        <v>1851</v>
      </c>
      <c r="D15" s="20" t="s">
        <v>1852</v>
      </c>
      <c r="E15" s="21" t="s">
        <v>1861</v>
      </c>
      <c r="F15" s="20" t="s">
        <v>45</v>
      </c>
      <c r="G15" s="21" t="s">
        <v>1854</v>
      </c>
      <c r="H15" s="20" t="s">
        <v>1837</v>
      </c>
      <c r="I15" s="20" t="s">
        <v>1855</v>
      </c>
      <c r="J15" s="21" t="s">
        <v>1862</v>
      </c>
    </row>
    <row r="16" s="10" customFormat="1" ht="36" customHeight="1" spans="1:10">
      <c r="A16" s="22"/>
      <c r="B16" s="22"/>
      <c r="C16" s="20" t="s">
        <v>1851</v>
      </c>
      <c r="D16" s="20" t="s">
        <v>1863</v>
      </c>
      <c r="E16" s="21" t="s">
        <v>1864</v>
      </c>
      <c r="F16" s="20" t="s">
        <v>1865</v>
      </c>
      <c r="G16" s="21" t="s">
        <v>1866</v>
      </c>
      <c r="H16" s="20" t="s">
        <v>1867</v>
      </c>
      <c r="I16" s="20" t="s">
        <v>1833</v>
      </c>
      <c r="J16" s="21" t="s">
        <v>1868</v>
      </c>
    </row>
    <row r="17" s="10" customFormat="1" ht="36" customHeight="1" spans="1:10">
      <c r="A17" s="23"/>
      <c r="B17" s="23"/>
      <c r="C17" s="20" t="s">
        <v>1869</v>
      </c>
      <c r="D17" s="20" t="s">
        <v>1870</v>
      </c>
      <c r="E17" s="21" t="s">
        <v>1871</v>
      </c>
      <c r="F17" s="20" t="s">
        <v>1839</v>
      </c>
      <c r="G17" s="21" t="s">
        <v>1872</v>
      </c>
      <c r="H17" s="20" t="s">
        <v>1837</v>
      </c>
      <c r="I17" s="20" t="s">
        <v>1855</v>
      </c>
      <c r="J17" s="21" t="s">
        <v>1873</v>
      </c>
    </row>
    <row r="18" s="10" customFormat="1" ht="72" customHeight="1" spans="1:10">
      <c r="A18" s="19" t="s">
        <v>1874</v>
      </c>
      <c r="B18" s="19" t="s">
        <v>1875</v>
      </c>
      <c r="C18" s="20" t="s">
        <v>1828</v>
      </c>
      <c r="D18" s="20" t="s">
        <v>1829</v>
      </c>
      <c r="E18" s="21" t="s">
        <v>1876</v>
      </c>
      <c r="F18" s="20" t="s">
        <v>1839</v>
      </c>
      <c r="G18" s="21" t="s">
        <v>1877</v>
      </c>
      <c r="H18" s="20" t="s">
        <v>1878</v>
      </c>
      <c r="I18" s="20" t="s">
        <v>1833</v>
      </c>
      <c r="J18" s="21" t="s">
        <v>1879</v>
      </c>
    </row>
    <row r="19" s="10" customFormat="1" ht="118.15" customHeight="1" spans="1:10">
      <c r="A19" s="22"/>
      <c r="B19" s="22"/>
      <c r="C19" s="20" t="s">
        <v>1828</v>
      </c>
      <c r="D19" s="20" t="s">
        <v>1842</v>
      </c>
      <c r="E19" s="21" t="s">
        <v>1880</v>
      </c>
      <c r="F19" s="20" t="s">
        <v>1839</v>
      </c>
      <c r="G19" s="21" t="s">
        <v>1881</v>
      </c>
      <c r="H19" s="20" t="s">
        <v>1837</v>
      </c>
      <c r="I19" s="20" t="s">
        <v>1833</v>
      </c>
      <c r="J19" s="21" t="s">
        <v>1882</v>
      </c>
    </row>
    <row r="20" s="10" customFormat="1" ht="99" customHeight="1" spans="1:10">
      <c r="A20" s="22"/>
      <c r="B20" s="22"/>
      <c r="C20" s="20" t="s">
        <v>1828</v>
      </c>
      <c r="D20" s="20" t="s">
        <v>1845</v>
      </c>
      <c r="E20" s="21" t="s">
        <v>1883</v>
      </c>
      <c r="F20" s="20" t="s">
        <v>1865</v>
      </c>
      <c r="G20" s="21" t="s">
        <v>1884</v>
      </c>
      <c r="H20" s="20" t="s">
        <v>1885</v>
      </c>
      <c r="I20" s="20" t="s">
        <v>1833</v>
      </c>
      <c r="J20" s="21" t="s">
        <v>1886</v>
      </c>
    </row>
    <row r="21" s="10" customFormat="1" ht="63" customHeight="1" spans="1:10">
      <c r="A21" s="22"/>
      <c r="B21" s="22"/>
      <c r="C21" s="20" t="s">
        <v>1828</v>
      </c>
      <c r="D21" s="20" t="s">
        <v>1848</v>
      </c>
      <c r="E21" s="21" t="s">
        <v>1887</v>
      </c>
      <c r="F21" s="20" t="s">
        <v>1888</v>
      </c>
      <c r="G21" s="21" t="s">
        <v>1889</v>
      </c>
      <c r="H21" s="20" t="s">
        <v>1890</v>
      </c>
      <c r="I21" s="20" t="s">
        <v>1833</v>
      </c>
      <c r="J21" s="21" t="s">
        <v>1891</v>
      </c>
    </row>
    <row r="22" s="10" customFormat="1" ht="46.9" customHeight="1" spans="1:10">
      <c r="A22" s="22"/>
      <c r="B22" s="22"/>
      <c r="C22" s="20" t="s">
        <v>1851</v>
      </c>
      <c r="D22" s="20" t="s">
        <v>1892</v>
      </c>
      <c r="E22" s="21" t="s">
        <v>1893</v>
      </c>
      <c r="F22" s="20" t="s">
        <v>1894</v>
      </c>
      <c r="G22" s="21" t="s">
        <v>1895</v>
      </c>
      <c r="H22" s="20" t="s">
        <v>1896</v>
      </c>
      <c r="I22" s="20" t="s">
        <v>1833</v>
      </c>
      <c r="J22" s="21" t="s">
        <v>1897</v>
      </c>
    </row>
    <row r="23" s="10" customFormat="1" ht="46.9" customHeight="1" spans="1:10">
      <c r="A23" s="22"/>
      <c r="B23" s="22"/>
      <c r="C23" s="20" t="s">
        <v>1851</v>
      </c>
      <c r="D23" s="20" t="s">
        <v>1898</v>
      </c>
      <c r="E23" s="21" t="s">
        <v>1899</v>
      </c>
      <c r="F23" s="20" t="s">
        <v>1839</v>
      </c>
      <c r="G23" s="21" t="s">
        <v>1900</v>
      </c>
      <c r="H23" s="20" t="s">
        <v>1837</v>
      </c>
      <c r="I23" s="20" t="s">
        <v>1833</v>
      </c>
      <c r="J23" s="21" t="s">
        <v>1901</v>
      </c>
    </row>
    <row r="24" s="10" customFormat="1" ht="34.9" customHeight="1" spans="1:10">
      <c r="A24" s="22"/>
      <c r="B24" s="22"/>
      <c r="C24" s="20" t="s">
        <v>1851</v>
      </c>
      <c r="D24" s="20" t="s">
        <v>1863</v>
      </c>
      <c r="E24" s="21" t="s">
        <v>1902</v>
      </c>
      <c r="F24" s="20" t="s">
        <v>1839</v>
      </c>
      <c r="G24" s="21" t="s">
        <v>1903</v>
      </c>
      <c r="H24" s="20" t="s">
        <v>1904</v>
      </c>
      <c r="I24" s="20" t="s">
        <v>1833</v>
      </c>
      <c r="J24" s="21" t="s">
        <v>1905</v>
      </c>
    </row>
    <row r="25" s="10" customFormat="1" ht="46.9" customHeight="1" spans="1:10">
      <c r="A25" s="22"/>
      <c r="B25" s="22"/>
      <c r="C25" s="20" t="s">
        <v>1851</v>
      </c>
      <c r="D25" s="20" t="s">
        <v>1863</v>
      </c>
      <c r="E25" s="21" t="s">
        <v>1906</v>
      </c>
      <c r="F25" s="20" t="s">
        <v>1865</v>
      </c>
      <c r="G25" s="21" t="s">
        <v>1907</v>
      </c>
      <c r="H25" s="20" t="s">
        <v>1867</v>
      </c>
      <c r="I25" s="20" t="s">
        <v>1855</v>
      </c>
      <c r="J25" s="21" t="s">
        <v>1908</v>
      </c>
    </row>
    <row r="26" s="10" customFormat="1" ht="46.9" customHeight="1" spans="1:10">
      <c r="A26" s="23"/>
      <c r="B26" s="23"/>
      <c r="C26" s="20" t="s">
        <v>1869</v>
      </c>
      <c r="D26" s="20" t="s">
        <v>1870</v>
      </c>
      <c r="E26" s="21" t="s">
        <v>1909</v>
      </c>
      <c r="F26" s="20" t="s">
        <v>1839</v>
      </c>
      <c r="G26" s="21" t="s">
        <v>1910</v>
      </c>
      <c r="H26" s="20" t="s">
        <v>1837</v>
      </c>
      <c r="I26" s="20" t="s">
        <v>1855</v>
      </c>
      <c r="J26" s="21" t="s">
        <v>1911</v>
      </c>
    </row>
    <row r="27" s="10" customFormat="1" ht="25.15" customHeight="1" spans="1:10">
      <c r="A27" s="17" t="s">
        <v>1912</v>
      </c>
      <c r="B27" s="18"/>
      <c r="C27" s="18"/>
      <c r="D27" s="18"/>
      <c r="E27" s="18"/>
      <c r="F27" s="18"/>
      <c r="G27" s="18"/>
      <c r="H27" s="18"/>
      <c r="I27" s="18"/>
      <c r="J27" s="24"/>
    </row>
    <row r="28" s="10" customFormat="1" ht="31.15" customHeight="1" spans="1:10">
      <c r="A28" s="19" t="s">
        <v>1913</v>
      </c>
      <c r="B28" s="19" t="s">
        <v>1914</v>
      </c>
      <c r="C28" s="20" t="s">
        <v>1828</v>
      </c>
      <c r="D28" s="20" t="s">
        <v>1829</v>
      </c>
      <c r="E28" s="21" t="s">
        <v>1915</v>
      </c>
      <c r="F28" s="20" t="s">
        <v>45</v>
      </c>
      <c r="G28" s="21" t="s">
        <v>1836</v>
      </c>
      <c r="H28" s="20" t="s">
        <v>1837</v>
      </c>
      <c r="I28" s="20" t="s">
        <v>1833</v>
      </c>
      <c r="J28" s="21" t="s">
        <v>1916</v>
      </c>
    </row>
    <row r="29" s="10" customFormat="1" ht="31.15" customHeight="1" spans="1:10">
      <c r="A29" s="22"/>
      <c r="B29" s="22"/>
      <c r="C29" s="20" t="s">
        <v>1828</v>
      </c>
      <c r="D29" s="20" t="s">
        <v>1829</v>
      </c>
      <c r="E29" s="21" t="s">
        <v>1917</v>
      </c>
      <c r="F29" s="20" t="s">
        <v>1865</v>
      </c>
      <c r="G29" s="21" t="s">
        <v>1918</v>
      </c>
      <c r="H29" s="20" t="s">
        <v>1919</v>
      </c>
      <c r="I29" s="20" t="s">
        <v>1833</v>
      </c>
      <c r="J29" s="21" t="s">
        <v>1920</v>
      </c>
    </row>
    <row r="30" s="10" customFormat="1" ht="31.15" customHeight="1" spans="1:10">
      <c r="A30" s="22"/>
      <c r="B30" s="22"/>
      <c r="C30" s="20" t="s">
        <v>1828</v>
      </c>
      <c r="D30" s="20" t="s">
        <v>1829</v>
      </c>
      <c r="E30" s="21" t="s">
        <v>1921</v>
      </c>
      <c r="F30" s="20" t="s">
        <v>1839</v>
      </c>
      <c r="G30" s="21" t="s">
        <v>1922</v>
      </c>
      <c r="H30" s="20" t="s">
        <v>1923</v>
      </c>
      <c r="I30" s="20" t="s">
        <v>1833</v>
      </c>
      <c r="J30" s="21" t="s">
        <v>1924</v>
      </c>
    </row>
    <row r="31" s="10" customFormat="1" ht="31.15" customHeight="1" spans="1:10">
      <c r="A31" s="22"/>
      <c r="B31" s="22"/>
      <c r="C31" s="20" t="s">
        <v>1828</v>
      </c>
      <c r="D31" s="20" t="s">
        <v>1842</v>
      </c>
      <c r="E31" s="21" t="s">
        <v>1925</v>
      </c>
      <c r="F31" s="20" t="s">
        <v>45</v>
      </c>
      <c r="G31" s="21" t="s">
        <v>1872</v>
      </c>
      <c r="H31" s="20" t="s">
        <v>1837</v>
      </c>
      <c r="I31" s="20" t="s">
        <v>1833</v>
      </c>
      <c r="J31" s="21" t="s">
        <v>1926</v>
      </c>
    </row>
    <row r="32" s="10" customFormat="1" ht="31.15" customHeight="1" spans="1:10">
      <c r="A32" s="22"/>
      <c r="B32" s="22"/>
      <c r="C32" s="20" t="s">
        <v>1828</v>
      </c>
      <c r="D32" s="20" t="s">
        <v>1845</v>
      </c>
      <c r="E32" s="21" t="s">
        <v>1927</v>
      </c>
      <c r="F32" s="20" t="s">
        <v>45</v>
      </c>
      <c r="G32" s="21" t="s">
        <v>1928</v>
      </c>
      <c r="H32" s="20" t="s">
        <v>1929</v>
      </c>
      <c r="I32" s="20" t="s">
        <v>1833</v>
      </c>
      <c r="J32" s="21" t="s">
        <v>1930</v>
      </c>
    </row>
    <row r="33" s="10" customFormat="1" ht="31.15" customHeight="1" spans="1:10">
      <c r="A33" s="22"/>
      <c r="B33" s="22"/>
      <c r="C33" s="20" t="s">
        <v>1828</v>
      </c>
      <c r="D33" s="20" t="s">
        <v>1848</v>
      </c>
      <c r="E33" s="21" t="s">
        <v>1931</v>
      </c>
      <c r="F33" s="20" t="s">
        <v>1865</v>
      </c>
      <c r="G33" s="21" t="s">
        <v>1932</v>
      </c>
      <c r="H33" s="20" t="s">
        <v>1933</v>
      </c>
      <c r="I33" s="20" t="s">
        <v>1833</v>
      </c>
      <c r="J33" s="21" t="s">
        <v>1934</v>
      </c>
    </row>
    <row r="34" s="10" customFormat="1" ht="31.15" customHeight="1" spans="1:10">
      <c r="A34" s="22"/>
      <c r="B34" s="22"/>
      <c r="C34" s="20" t="s">
        <v>1828</v>
      </c>
      <c r="D34" s="20" t="s">
        <v>1848</v>
      </c>
      <c r="E34" s="21" t="s">
        <v>1935</v>
      </c>
      <c r="F34" s="20" t="s">
        <v>1865</v>
      </c>
      <c r="G34" s="21" t="s">
        <v>1936</v>
      </c>
      <c r="H34" s="20" t="s">
        <v>1937</v>
      </c>
      <c r="I34" s="20" t="s">
        <v>1833</v>
      </c>
      <c r="J34" s="21" t="s">
        <v>1938</v>
      </c>
    </row>
    <row r="35" s="10" customFormat="1" ht="31.15" customHeight="1" spans="1:10">
      <c r="A35" s="22"/>
      <c r="B35" s="22"/>
      <c r="C35" s="20" t="s">
        <v>1851</v>
      </c>
      <c r="D35" s="20" t="s">
        <v>1892</v>
      </c>
      <c r="E35" s="21" t="s">
        <v>1939</v>
      </c>
      <c r="F35" s="20" t="s">
        <v>45</v>
      </c>
      <c r="G35" s="21" t="s">
        <v>1940</v>
      </c>
      <c r="H35" s="20" t="s">
        <v>1896</v>
      </c>
      <c r="I35" s="20" t="s">
        <v>1833</v>
      </c>
      <c r="J35" s="21" t="s">
        <v>1941</v>
      </c>
    </row>
    <row r="36" s="10" customFormat="1" ht="31.15" customHeight="1" spans="1:10">
      <c r="A36" s="22"/>
      <c r="B36" s="22"/>
      <c r="C36" s="20" t="s">
        <v>1851</v>
      </c>
      <c r="D36" s="20" t="s">
        <v>1852</v>
      </c>
      <c r="E36" s="21" t="s">
        <v>1942</v>
      </c>
      <c r="F36" s="20" t="s">
        <v>45</v>
      </c>
      <c r="G36" s="21" t="s">
        <v>1943</v>
      </c>
      <c r="H36" s="20" t="s">
        <v>1837</v>
      </c>
      <c r="I36" s="20" t="s">
        <v>1833</v>
      </c>
      <c r="J36" s="21" t="s">
        <v>1944</v>
      </c>
    </row>
    <row r="37" s="10" customFormat="1" ht="31.15" customHeight="1" spans="1:10">
      <c r="A37" s="22"/>
      <c r="B37" s="22"/>
      <c r="C37" s="20" t="s">
        <v>1851</v>
      </c>
      <c r="D37" s="20" t="s">
        <v>1852</v>
      </c>
      <c r="E37" s="21" t="s">
        <v>1945</v>
      </c>
      <c r="F37" s="20" t="s">
        <v>1865</v>
      </c>
      <c r="G37" s="21" t="s">
        <v>1946</v>
      </c>
      <c r="H37" s="20" t="s">
        <v>1837</v>
      </c>
      <c r="I37" s="20" t="s">
        <v>1855</v>
      </c>
      <c r="J37" s="21" t="s">
        <v>1947</v>
      </c>
    </row>
    <row r="38" s="10" customFormat="1" ht="39" customHeight="1" spans="1:10">
      <c r="A38" s="22"/>
      <c r="B38" s="22"/>
      <c r="C38" s="20" t="s">
        <v>1851</v>
      </c>
      <c r="D38" s="20" t="s">
        <v>1898</v>
      </c>
      <c r="E38" s="21" t="s">
        <v>1948</v>
      </c>
      <c r="F38" s="20" t="s">
        <v>45</v>
      </c>
      <c r="G38" s="21" t="s">
        <v>1949</v>
      </c>
      <c r="H38" s="20" t="s">
        <v>1837</v>
      </c>
      <c r="I38" s="20" t="s">
        <v>1855</v>
      </c>
      <c r="J38" s="21" t="s">
        <v>1950</v>
      </c>
    </row>
    <row r="39" s="10" customFormat="1" ht="40.15" customHeight="1" spans="1:10">
      <c r="A39" s="22"/>
      <c r="B39" s="22"/>
      <c r="C39" s="20" t="s">
        <v>1851</v>
      </c>
      <c r="D39" s="20" t="s">
        <v>1863</v>
      </c>
      <c r="E39" s="21" t="s">
        <v>1951</v>
      </c>
      <c r="F39" s="20" t="s">
        <v>1839</v>
      </c>
      <c r="G39" s="21" t="s">
        <v>1854</v>
      </c>
      <c r="H39" s="20" t="s">
        <v>1837</v>
      </c>
      <c r="I39" s="20" t="s">
        <v>1855</v>
      </c>
      <c r="J39" s="21" t="s">
        <v>1952</v>
      </c>
    </row>
    <row r="40" s="10" customFormat="1" ht="31.15" customHeight="1" spans="1:10">
      <c r="A40" s="23"/>
      <c r="B40" s="23"/>
      <c r="C40" s="20" t="s">
        <v>1869</v>
      </c>
      <c r="D40" s="20" t="s">
        <v>1870</v>
      </c>
      <c r="E40" s="21" t="s">
        <v>1953</v>
      </c>
      <c r="F40" s="20" t="s">
        <v>1839</v>
      </c>
      <c r="G40" s="21" t="s">
        <v>1954</v>
      </c>
      <c r="H40" s="20" t="s">
        <v>1837</v>
      </c>
      <c r="I40" s="20" t="s">
        <v>1855</v>
      </c>
      <c r="J40" s="21" t="s">
        <v>1955</v>
      </c>
    </row>
    <row r="41" s="10" customFormat="1" ht="25.15" customHeight="1" spans="1:10">
      <c r="A41" s="17" t="s">
        <v>1956</v>
      </c>
      <c r="B41" s="18"/>
      <c r="C41" s="18"/>
      <c r="D41" s="18"/>
      <c r="E41" s="18"/>
      <c r="F41" s="18"/>
      <c r="G41" s="18"/>
      <c r="H41" s="18"/>
      <c r="I41" s="18"/>
      <c r="J41" s="24"/>
    </row>
    <row r="42" s="10" customFormat="1" ht="31.15" customHeight="1" spans="1:10">
      <c r="A42" s="19" t="s">
        <v>1957</v>
      </c>
      <c r="B42" s="19" t="s">
        <v>1958</v>
      </c>
      <c r="C42" s="20" t="s">
        <v>1828</v>
      </c>
      <c r="D42" s="20" t="s">
        <v>1829</v>
      </c>
      <c r="E42" s="21" t="s">
        <v>1959</v>
      </c>
      <c r="F42" s="20" t="s">
        <v>1839</v>
      </c>
      <c r="G42" s="21" t="s">
        <v>1960</v>
      </c>
      <c r="H42" s="20" t="s">
        <v>1961</v>
      </c>
      <c r="I42" s="20" t="s">
        <v>1833</v>
      </c>
      <c r="J42" s="21" t="s">
        <v>1959</v>
      </c>
    </row>
    <row r="43" s="10" customFormat="1" ht="31.15" customHeight="1" spans="1:10">
      <c r="A43" s="22"/>
      <c r="B43" s="22"/>
      <c r="C43" s="20" t="s">
        <v>1828</v>
      </c>
      <c r="D43" s="20" t="s">
        <v>1842</v>
      </c>
      <c r="E43" s="21" t="s">
        <v>1962</v>
      </c>
      <c r="F43" s="20" t="s">
        <v>45</v>
      </c>
      <c r="G43" s="21" t="s">
        <v>1836</v>
      </c>
      <c r="H43" s="20" t="s">
        <v>1837</v>
      </c>
      <c r="I43" s="20" t="s">
        <v>1833</v>
      </c>
      <c r="J43" s="21" t="s">
        <v>1962</v>
      </c>
    </row>
    <row r="44" s="10" customFormat="1" ht="31.15" customHeight="1" spans="1:10">
      <c r="A44" s="22"/>
      <c r="B44" s="22"/>
      <c r="C44" s="20" t="s">
        <v>1828</v>
      </c>
      <c r="D44" s="20" t="s">
        <v>1845</v>
      </c>
      <c r="E44" s="21" t="s">
        <v>1963</v>
      </c>
      <c r="F44" s="20" t="s">
        <v>45</v>
      </c>
      <c r="G44" s="21" t="s">
        <v>1964</v>
      </c>
      <c r="H44" s="20" t="s">
        <v>1965</v>
      </c>
      <c r="I44" s="20" t="s">
        <v>1833</v>
      </c>
      <c r="J44" s="21" t="s">
        <v>1963</v>
      </c>
    </row>
    <row r="45" s="10" customFormat="1" ht="31.15" customHeight="1" spans="1:10">
      <c r="A45" s="22"/>
      <c r="B45" s="22"/>
      <c r="C45" s="20" t="s">
        <v>1851</v>
      </c>
      <c r="D45" s="20" t="s">
        <v>1892</v>
      </c>
      <c r="E45" s="21" t="s">
        <v>1966</v>
      </c>
      <c r="F45" s="20" t="s">
        <v>1839</v>
      </c>
      <c r="G45" s="21" t="s">
        <v>1932</v>
      </c>
      <c r="H45" s="20" t="s">
        <v>1837</v>
      </c>
      <c r="I45" s="20" t="s">
        <v>1833</v>
      </c>
      <c r="J45" s="21" t="s">
        <v>1966</v>
      </c>
    </row>
    <row r="46" s="10" customFormat="1" ht="31.15" customHeight="1" spans="1:10">
      <c r="A46" s="23"/>
      <c r="B46" s="23"/>
      <c r="C46" s="20" t="s">
        <v>1869</v>
      </c>
      <c r="D46" s="20" t="s">
        <v>1870</v>
      </c>
      <c r="E46" s="21" t="s">
        <v>1967</v>
      </c>
      <c r="F46" s="20" t="s">
        <v>1839</v>
      </c>
      <c r="G46" s="21" t="s">
        <v>1900</v>
      </c>
      <c r="H46" s="20" t="s">
        <v>1837</v>
      </c>
      <c r="I46" s="20" t="s">
        <v>1833</v>
      </c>
      <c r="J46" s="21" t="s">
        <v>1967</v>
      </c>
    </row>
    <row r="47" s="10" customFormat="1" ht="25.15" customHeight="1" spans="1:10">
      <c r="A47" s="17" t="s">
        <v>1968</v>
      </c>
      <c r="B47" s="18"/>
      <c r="C47" s="18"/>
      <c r="D47" s="18"/>
      <c r="E47" s="18"/>
      <c r="F47" s="18"/>
      <c r="G47" s="18"/>
      <c r="H47" s="18"/>
      <c r="I47" s="18"/>
      <c r="J47" s="24"/>
    </row>
    <row r="48" s="10" customFormat="1" ht="36" customHeight="1" spans="1:10">
      <c r="A48" s="19" t="s">
        <v>1969</v>
      </c>
      <c r="B48" s="19" t="s">
        <v>1970</v>
      </c>
      <c r="C48" s="20" t="s">
        <v>1828</v>
      </c>
      <c r="D48" s="20" t="s">
        <v>1829</v>
      </c>
      <c r="E48" s="21" t="s">
        <v>1971</v>
      </c>
      <c r="F48" s="20" t="s">
        <v>1839</v>
      </c>
      <c r="G48" s="21" t="s">
        <v>1872</v>
      </c>
      <c r="H48" s="20" t="s">
        <v>1837</v>
      </c>
      <c r="I48" s="20" t="s">
        <v>1855</v>
      </c>
      <c r="J48" s="21" t="s">
        <v>1972</v>
      </c>
    </row>
    <row r="49" s="10" customFormat="1" ht="36" customHeight="1" spans="1:10">
      <c r="A49" s="22"/>
      <c r="B49" s="22"/>
      <c r="C49" s="20" t="s">
        <v>1828</v>
      </c>
      <c r="D49" s="20" t="s">
        <v>1829</v>
      </c>
      <c r="E49" s="21" t="s">
        <v>1973</v>
      </c>
      <c r="F49" s="20" t="s">
        <v>45</v>
      </c>
      <c r="G49" s="21" t="s">
        <v>1910</v>
      </c>
      <c r="H49" s="20" t="s">
        <v>1837</v>
      </c>
      <c r="I49" s="20" t="s">
        <v>1855</v>
      </c>
      <c r="J49" s="21" t="s">
        <v>1974</v>
      </c>
    </row>
    <row r="50" s="10" customFormat="1" ht="36" customHeight="1" spans="1:10">
      <c r="A50" s="22"/>
      <c r="B50" s="22"/>
      <c r="C50" s="20" t="s">
        <v>1828</v>
      </c>
      <c r="D50" s="20" t="s">
        <v>1845</v>
      </c>
      <c r="E50" s="21" t="s">
        <v>1975</v>
      </c>
      <c r="F50" s="20" t="s">
        <v>45</v>
      </c>
      <c r="G50" s="21" t="s">
        <v>1943</v>
      </c>
      <c r="H50" s="20" t="s">
        <v>1867</v>
      </c>
      <c r="I50" s="20" t="s">
        <v>1833</v>
      </c>
      <c r="J50" s="21" t="s">
        <v>1976</v>
      </c>
    </row>
    <row r="51" s="10" customFormat="1" ht="57" customHeight="1" spans="1:10">
      <c r="A51" s="22"/>
      <c r="B51" s="22"/>
      <c r="C51" s="20" t="s">
        <v>1851</v>
      </c>
      <c r="D51" s="20" t="s">
        <v>1892</v>
      </c>
      <c r="E51" s="21" t="s">
        <v>1977</v>
      </c>
      <c r="F51" s="20" t="s">
        <v>45</v>
      </c>
      <c r="G51" s="21" t="s">
        <v>1978</v>
      </c>
      <c r="H51" s="20" t="s">
        <v>1837</v>
      </c>
      <c r="I51" s="20" t="s">
        <v>1855</v>
      </c>
      <c r="J51" s="21" t="s">
        <v>1979</v>
      </c>
    </row>
    <row r="52" s="10" customFormat="1" ht="57" customHeight="1" spans="1:10">
      <c r="A52" s="22"/>
      <c r="B52" s="22"/>
      <c r="C52" s="20" t="s">
        <v>1851</v>
      </c>
      <c r="D52" s="20" t="s">
        <v>1852</v>
      </c>
      <c r="E52" s="21" t="s">
        <v>1980</v>
      </c>
      <c r="F52" s="20" t="s">
        <v>1839</v>
      </c>
      <c r="G52" s="21" t="s">
        <v>1872</v>
      </c>
      <c r="H52" s="20" t="s">
        <v>1837</v>
      </c>
      <c r="I52" s="20" t="s">
        <v>1855</v>
      </c>
      <c r="J52" s="21" t="s">
        <v>1981</v>
      </c>
    </row>
    <row r="53" s="10" customFormat="1" ht="85.9" customHeight="1" spans="1:10">
      <c r="A53" s="22"/>
      <c r="B53" s="22"/>
      <c r="C53" s="20" t="s">
        <v>1851</v>
      </c>
      <c r="D53" s="20" t="s">
        <v>1852</v>
      </c>
      <c r="E53" s="21" t="s">
        <v>1982</v>
      </c>
      <c r="F53" s="20" t="s">
        <v>45</v>
      </c>
      <c r="G53" s="21" t="s">
        <v>1881</v>
      </c>
      <c r="H53" s="20" t="s">
        <v>1837</v>
      </c>
      <c r="I53" s="20" t="s">
        <v>1855</v>
      </c>
      <c r="J53" s="21" t="s">
        <v>1983</v>
      </c>
    </row>
    <row r="54" s="10" customFormat="1" ht="57" customHeight="1" spans="1:10">
      <c r="A54" s="22"/>
      <c r="B54" s="22"/>
      <c r="C54" s="20" t="s">
        <v>1851</v>
      </c>
      <c r="D54" s="20" t="s">
        <v>1852</v>
      </c>
      <c r="E54" s="21" t="s">
        <v>1984</v>
      </c>
      <c r="F54" s="20" t="s">
        <v>45</v>
      </c>
      <c r="G54" s="21" t="s">
        <v>1985</v>
      </c>
      <c r="H54" s="20" t="s">
        <v>1837</v>
      </c>
      <c r="I54" s="20" t="s">
        <v>1855</v>
      </c>
      <c r="J54" s="21" t="s">
        <v>1986</v>
      </c>
    </row>
    <row r="55" s="10" customFormat="1" ht="157.9" customHeight="1" spans="1:10">
      <c r="A55" s="23"/>
      <c r="B55" s="23"/>
      <c r="C55" s="20" t="s">
        <v>1869</v>
      </c>
      <c r="D55" s="20" t="s">
        <v>1870</v>
      </c>
      <c r="E55" s="21" t="s">
        <v>1987</v>
      </c>
      <c r="F55" s="20" t="s">
        <v>1839</v>
      </c>
      <c r="G55" s="21" t="s">
        <v>1872</v>
      </c>
      <c r="H55" s="20" t="s">
        <v>1837</v>
      </c>
      <c r="I55" s="20" t="s">
        <v>1855</v>
      </c>
      <c r="J55" s="21" t="s">
        <v>1988</v>
      </c>
    </row>
    <row r="56" s="10" customFormat="1" ht="25.15" customHeight="1" spans="1:10">
      <c r="A56" s="17" t="s">
        <v>1989</v>
      </c>
      <c r="B56" s="18"/>
      <c r="C56" s="18"/>
      <c r="D56" s="18"/>
      <c r="E56" s="18"/>
      <c r="F56" s="18"/>
      <c r="G56" s="18"/>
      <c r="H56" s="18"/>
      <c r="I56" s="18"/>
      <c r="J56" s="24"/>
    </row>
    <row r="57" s="10" customFormat="1" ht="35.1" customHeight="1" spans="1:10">
      <c r="A57" s="19" t="s">
        <v>1990</v>
      </c>
      <c r="B57" s="19" t="s">
        <v>1991</v>
      </c>
      <c r="C57" s="20" t="s">
        <v>1828</v>
      </c>
      <c r="D57" s="20" t="s">
        <v>1829</v>
      </c>
      <c r="E57" s="21" t="s">
        <v>1992</v>
      </c>
      <c r="F57" s="20" t="s">
        <v>45</v>
      </c>
      <c r="G57" s="21" t="s">
        <v>1836</v>
      </c>
      <c r="H57" s="20" t="s">
        <v>1837</v>
      </c>
      <c r="I57" s="20" t="s">
        <v>1833</v>
      </c>
      <c r="J57" s="21" t="s">
        <v>1993</v>
      </c>
    </row>
    <row r="58" s="10" customFormat="1" ht="35.1" customHeight="1" spans="1:10">
      <c r="A58" s="22"/>
      <c r="B58" s="22"/>
      <c r="C58" s="20" t="s">
        <v>1828</v>
      </c>
      <c r="D58" s="20" t="s">
        <v>1842</v>
      </c>
      <c r="E58" s="21" t="s">
        <v>1994</v>
      </c>
      <c r="F58" s="20" t="s">
        <v>45</v>
      </c>
      <c r="G58" s="21" t="s">
        <v>1881</v>
      </c>
      <c r="H58" s="20" t="s">
        <v>1837</v>
      </c>
      <c r="I58" s="20" t="s">
        <v>1855</v>
      </c>
      <c r="J58" s="21" t="s">
        <v>1995</v>
      </c>
    </row>
    <row r="59" s="10" customFormat="1" ht="35.1" customHeight="1" spans="1:10">
      <c r="A59" s="22"/>
      <c r="B59" s="22"/>
      <c r="C59" s="20" t="s">
        <v>1828</v>
      </c>
      <c r="D59" s="20" t="s">
        <v>1848</v>
      </c>
      <c r="E59" s="21" t="s">
        <v>1996</v>
      </c>
      <c r="F59" s="20" t="s">
        <v>45</v>
      </c>
      <c r="G59" s="21" t="s">
        <v>1836</v>
      </c>
      <c r="H59" s="20" t="s">
        <v>1837</v>
      </c>
      <c r="I59" s="20" t="s">
        <v>1855</v>
      </c>
      <c r="J59" s="21" t="s">
        <v>1997</v>
      </c>
    </row>
    <row r="60" s="10" customFormat="1" ht="75.95" customHeight="1" spans="1:10">
      <c r="A60" s="22"/>
      <c r="B60" s="22"/>
      <c r="C60" s="20" t="s">
        <v>1828</v>
      </c>
      <c r="D60" s="20" t="s">
        <v>1848</v>
      </c>
      <c r="E60" s="21" t="s">
        <v>1998</v>
      </c>
      <c r="F60" s="20" t="s">
        <v>45</v>
      </c>
      <c r="G60" s="21" t="s">
        <v>1999</v>
      </c>
      <c r="H60" s="20" t="s">
        <v>2000</v>
      </c>
      <c r="I60" s="20" t="s">
        <v>1833</v>
      </c>
      <c r="J60" s="21" t="s">
        <v>2001</v>
      </c>
    </row>
    <row r="61" s="10" customFormat="1" ht="123" customHeight="1" spans="1:10">
      <c r="A61" s="22"/>
      <c r="B61" s="22"/>
      <c r="C61" s="20" t="s">
        <v>1851</v>
      </c>
      <c r="D61" s="20" t="s">
        <v>1852</v>
      </c>
      <c r="E61" s="21" t="s">
        <v>2002</v>
      </c>
      <c r="F61" s="20" t="s">
        <v>1839</v>
      </c>
      <c r="G61" s="21" t="s">
        <v>1881</v>
      </c>
      <c r="H61" s="20" t="s">
        <v>1837</v>
      </c>
      <c r="I61" s="20" t="s">
        <v>1855</v>
      </c>
      <c r="J61" s="21" t="s">
        <v>2003</v>
      </c>
    </row>
    <row r="62" s="10" customFormat="1" ht="123" customHeight="1" spans="1:10">
      <c r="A62" s="23"/>
      <c r="B62" s="23"/>
      <c r="C62" s="20" t="s">
        <v>1869</v>
      </c>
      <c r="D62" s="20" t="s">
        <v>1870</v>
      </c>
      <c r="E62" s="21" t="s">
        <v>2004</v>
      </c>
      <c r="F62" s="20" t="s">
        <v>1839</v>
      </c>
      <c r="G62" s="21" t="s">
        <v>1910</v>
      </c>
      <c r="H62" s="20" t="s">
        <v>1837</v>
      </c>
      <c r="I62" s="20" t="s">
        <v>1855</v>
      </c>
      <c r="J62" s="21" t="s">
        <v>2003</v>
      </c>
    </row>
    <row r="63" s="10" customFormat="1" ht="32.1" customHeight="1" spans="1:10">
      <c r="A63" s="19" t="s">
        <v>2005</v>
      </c>
      <c r="B63" s="19" t="s">
        <v>2006</v>
      </c>
      <c r="C63" s="20" t="s">
        <v>1828</v>
      </c>
      <c r="D63" s="20" t="s">
        <v>1829</v>
      </c>
      <c r="E63" s="21" t="s">
        <v>2007</v>
      </c>
      <c r="F63" s="20" t="s">
        <v>45</v>
      </c>
      <c r="G63" s="21" t="s">
        <v>1836</v>
      </c>
      <c r="H63" s="20" t="s">
        <v>1837</v>
      </c>
      <c r="I63" s="20" t="s">
        <v>1833</v>
      </c>
      <c r="J63" s="21" t="s">
        <v>2008</v>
      </c>
    </row>
    <row r="64" s="10" customFormat="1" ht="32.1" customHeight="1" spans="1:10">
      <c r="A64" s="22"/>
      <c r="B64" s="22"/>
      <c r="C64" s="20" t="s">
        <v>1828</v>
      </c>
      <c r="D64" s="20" t="s">
        <v>1842</v>
      </c>
      <c r="E64" s="21" t="s">
        <v>1994</v>
      </c>
      <c r="F64" s="20" t="s">
        <v>45</v>
      </c>
      <c r="G64" s="21" t="s">
        <v>1881</v>
      </c>
      <c r="H64" s="20" t="s">
        <v>1837</v>
      </c>
      <c r="I64" s="20" t="s">
        <v>1855</v>
      </c>
      <c r="J64" s="21" t="s">
        <v>1995</v>
      </c>
    </row>
    <row r="65" s="10" customFormat="1" ht="32.1" customHeight="1" spans="1:10">
      <c r="A65" s="22"/>
      <c r="B65" s="22"/>
      <c r="C65" s="20" t="s">
        <v>1828</v>
      </c>
      <c r="D65" s="20" t="s">
        <v>1848</v>
      </c>
      <c r="E65" s="21" t="s">
        <v>2009</v>
      </c>
      <c r="F65" s="20" t="s">
        <v>45</v>
      </c>
      <c r="G65" s="21" t="s">
        <v>1836</v>
      </c>
      <c r="H65" s="20" t="s">
        <v>1837</v>
      </c>
      <c r="I65" s="20" t="s">
        <v>1855</v>
      </c>
      <c r="J65" s="21" t="s">
        <v>2010</v>
      </c>
    </row>
    <row r="66" s="10" customFormat="1" ht="117" customHeight="1" spans="1:10">
      <c r="A66" s="22"/>
      <c r="B66" s="22"/>
      <c r="C66" s="20" t="s">
        <v>1851</v>
      </c>
      <c r="D66" s="20" t="s">
        <v>1852</v>
      </c>
      <c r="E66" s="21" t="s">
        <v>2002</v>
      </c>
      <c r="F66" s="20" t="s">
        <v>1839</v>
      </c>
      <c r="G66" s="21" t="s">
        <v>1881</v>
      </c>
      <c r="H66" s="20" t="s">
        <v>1837</v>
      </c>
      <c r="I66" s="20" t="s">
        <v>1855</v>
      </c>
      <c r="J66" s="21" t="s">
        <v>2011</v>
      </c>
    </row>
    <row r="67" s="10" customFormat="1" ht="117" customHeight="1" spans="1:10">
      <c r="A67" s="23"/>
      <c r="B67" s="23"/>
      <c r="C67" s="20" t="s">
        <v>1869</v>
      </c>
      <c r="D67" s="20" t="s">
        <v>1870</v>
      </c>
      <c r="E67" s="21" t="s">
        <v>2004</v>
      </c>
      <c r="F67" s="20" t="s">
        <v>1839</v>
      </c>
      <c r="G67" s="21" t="s">
        <v>1910</v>
      </c>
      <c r="H67" s="20" t="s">
        <v>1837</v>
      </c>
      <c r="I67" s="20" t="s">
        <v>1855</v>
      </c>
      <c r="J67" s="21" t="s">
        <v>2011</v>
      </c>
    </row>
    <row r="68" s="10" customFormat="1" ht="25.15" customHeight="1" spans="1:10">
      <c r="A68" s="17" t="s">
        <v>2012</v>
      </c>
      <c r="B68" s="18"/>
      <c r="C68" s="18"/>
      <c r="D68" s="18"/>
      <c r="E68" s="18"/>
      <c r="F68" s="18"/>
      <c r="G68" s="18"/>
      <c r="H68" s="18"/>
      <c r="I68" s="18"/>
      <c r="J68" s="24"/>
    </row>
    <row r="69" s="10" customFormat="1" ht="42.75" customHeight="1" spans="1:10">
      <c r="A69" s="19" t="s">
        <v>2013</v>
      </c>
      <c r="B69" s="19" t="s">
        <v>2014</v>
      </c>
      <c r="C69" s="20" t="s">
        <v>1828</v>
      </c>
      <c r="D69" s="20" t="s">
        <v>1829</v>
      </c>
      <c r="E69" s="21" t="s">
        <v>2015</v>
      </c>
      <c r="F69" s="20" t="s">
        <v>45</v>
      </c>
      <c r="G69" s="21" t="s">
        <v>2016</v>
      </c>
      <c r="H69" s="20" t="s">
        <v>1896</v>
      </c>
      <c r="I69" s="20" t="s">
        <v>1833</v>
      </c>
      <c r="J69" s="21" t="s">
        <v>2017</v>
      </c>
    </row>
    <row r="70" s="10" customFormat="1" ht="42.75" customHeight="1" spans="1:10">
      <c r="A70" s="22"/>
      <c r="B70" s="22"/>
      <c r="C70" s="20" t="s">
        <v>1828</v>
      </c>
      <c r="D70" s="20" t="s">
        <v>1829</v>
      </c>
      <c r="E70" s="21" t="s">
        <v>2018</v>
      </c>
      <c r="F70" s="20" t="s">
        <v>45</v>
      </c>
      <c r="G70" s="21" t="s">
        <v>2019</v>
      </c>
      <c r="H70" s="20" t="s">
        <v>1961</v>
      </c>
      <c r="I70" s="20" t="s">
        <v>1833</v>
      </c>
      <c r="J70" s="21" t="s">
        <v>2017</v>
      </c>
    </row>
    <row r="71" s="10" customFormat="1" ht="42.75" customHeight="1" spans="1:10">
      <c r="A71" s="22"/>
      <c r="B71" s="22"/>
      <c r="C71" s="20" t="s">
        <v>1828</v>
      </c>
      <c r="D71" s="20" t="s">
        <v>1829</v>
      </c>
      <c r="E71" s="21" t="s">
        <v>2020</v>
      </c>
      <c r="F71" s="20" t="s">
        <v>45</v>
      </c>
      <c r="G71" s="21" t="s">
        <v>2021</v>
      </c>
      <c r="H71" s="20" t="s">
        <v>2022</v>
      </c>
      <c r="I71" s="20" t="s">
        <v>1833</v>
      </c>
      <c r="J71" s="21" t="s">
        <v>2023</v>
      </c>
    </row>
    <row r="72" s="10" customFormat="1" ht="42.75" customHeight="1" spans="1:10">
      <c r="A72" s="22"/>
      <c r="B72" s="22"/>
      <c r="C72" s="20" t="s">
        <v>1828</v>
      </c>
      <c r="D72" s="20" t="s">
        <v>1829</v>
      </c>
      <c r="E72" s="21" t="s">
        <v>2024</v>
      </c>
      <c r="F72" s="20" t="s">
        <v>45</v>
      </c>
      <c r="G72" s="21" t="s">
        <v>2025</v>
      </c>
      <c r="H72" s="20" t="s">
        <v>2026</v>
      </c>
      <c r="I72" s="20" t="s">
        <v>1833</v>
      </c>
      <c r="J72" s="21" t="s">
        <v>2027</v>
      </c>
    </row>
    <row r="73" s="10" customFormat="1" ht="42.75" customHeight="1" spans="1:10">
      <c r="A73" s="22"/>
      <c r="B73" s="22"/>
      <c r="C73" s="20" t="s">
        <v>1828</v>
      </c>
      <c r="D73" s="20" t="s">
        <v>1829</v>
      </c>
      <c r="E73" s="21" t="s">
        <v>2028</v>
      </c>
      <c r="F73" s="20" t="s">
        <v>1839</v>
      </c>
      <c r="G73" s="21" t="s">
        <v>2029</v>
      </c>
      <c r="H73" s="20" t="s">
        <v>2026</v>
      </c>
      <c r="I73" s="20" t="s">
        <v>1833</v>
      </c>
      <c r="J73" s="21" t="s">
        <v>2030</v>
      </c>
    </row>
    <row r="74" s="10" customFormat="1" ht="42.75" customHeight="1" spans="1:10">
      <c r="A74" s="22"/>
      <c r="B74" s="22"/>
      <c r="C74" s="20" t="s">
        <v>1828</v>
      </c>
      <c r="D74" s="20" t="s">
        <v>1842</v>
      </c>
      <c r="E74" s="21" t="s">
        <v>2031</v>
      </c>
      <c r="F74" s="20" t="s">
        <v>45</v>
      </c>
      <c r="G74" s="21" t="s">
        <v>1836</v>
      </c>
      <c r="H74" s="20" t="s">
        <v>1837</v>
      </c>
      <c r="I74" s="20" t="s">
        <v>1833</v>
      </c>
      <c r="J74" s="21" t="s">
        <v>2032</v>
      </c>
    </row>
    <row r="75" s="10" customFormat="1" ht="42.75" customHeight="1" spans="1:10">
      <c r="A75" s="22"/>
      <c r="B75" s="22"/>
      <c r="C75" s="20" t="s">
        <v>1828</v>
      </c>
      <c r="D75" s="20" t="s">
        <v>1842</v>
      </c>
      <c r="E75" s="21" t="s">
        <v>2033</v>
      </c>
      <c r="F75" s="20" t="s">
        <v>45</v>
      </c>
      <c r="G75" s="21" t="s">
        <v>1836</v>
      </c>
      <c r="H75" s="20" t="s">
        <v>1837</v>
      </c>
      <c r="I75" s="20" t="s">
        <v>1833</v>
      </c>
      <c r="J75" s="21" t="s">
        <v>2034</v>
      </c>
    </row>
    <row r="76" s="10" customFormat="1" ht="42.75" customHeight="1" spans="1:10">
      <c r="A76" s="22"/>
      <c r="B76" s="22"/>
      <c r="C76" s="20" t="s">
        <v>1828</v>
      </c>
      <c r="D76" s="20" t="s">
        <v>1842</v>
      </c>
      <c r="E76" s="21" t="s">
        <v>2035</v>
      </c>
      <c r="F76" s="20" t="s">
        <v>45</v>
      </c>
      <c r="G76" s="21" t="s">
        <v>1881</v>
      </c>
      <c r="H76" s="20" t="s">
        <v>1837</v>
      </c>
      <c r="I76" s="20" t="s">
        <v>1833</v>
      </c>
      <c r="J76" s="21" t="s">
        <v>2036</v>
      </c>
    </row>
    <row r="77" s="10" customFormat="1" ht="42.75" customHeight="1" spans="1:10">
      <c r="A77" s="22"/>
      <c r="B77" s="22"/>
      <c r="C77" s="20" t="s">
        <v>1828</v>
      </c>
      <c r="D77" s="20" t="s">
        <v>1845</v>
      </c>
      <c r="E77" s="21" t="s">
        <v>2037</v>
      </c>
      <c r="F77" s="20" t="s">
        <v>45</v>
      </c>
      <c r="G77" s="21" t="s">
        <v>2038</v>
      </c>
      <c r="H77" s="20" t="s">
        <v>2039</v>
      </c>
      <c r="I77" s="20" t="s">
        <v>1855</v>
      </c>
      <c r="J77" s="21" t="s">
        <v>2040</v>
      </c>
    </row>
    <row r="78" s="10" customFormat="1" ht="42.75" customHeight="1" spans="1:10">
      <c r="A78" s="22"/>
      <c r="B78" s="22"/>
      <c r="C78" s="20" t="s">
        <v>1828</v>
      </c>
      <c r="D78" s="20" t="s">
        <v>1845</v>
      </c>
      <c r="E78" s="21" t="s">
        <v>2041</v>
      </c>
      <c r="F78" s="20" t="s">
        <v>45</v>
      </c>
      <c r="G78" s="21" t="s">
        <v>2038</v>
      </c>
      <c r="H78" s="20" t="s">
        <v>2039</v>
      </c>
      <c r="I78" s="20" t="s">
        <v>1855</v>
      </c>
      <c r="J78" s="21" t="s">
        <v>2042</v>
      </c>
    </row>
    <row r="79" s="10" customFormat="1" ht="42.75" customHeight="1" spans="1:10">
      <c r="A79" s="22"/>
      <c r="B79" s="22"/>
      <c r="C79" s="20" t="s">
        <v>1851</v>
      </c>
      <c r="D79" s="20" t="s">
        <v>1852</v>
      </c>
      <c r="E79" s="21" t="s">
        <v>2043</v>
      </c>
      <c r="F79" s="20" t="s">
        <v>1839</v>
      </c>
      <c r="G79" s="21" t="s">
        <v>2044</v>
      </c>
      <c r="H79" s="20" t="s">
        <v>1837</v>
      </c>
      <c r="I79" s="20" t="s">
        <v>1833</v>
      </c>
      <c r="J79" s="21" t="s">
        <v>2045</v>
      </c>
    </row>
    <row r="80" s="10" customFormat="1" ht="42.75" customHeight="1" spans="1:10">
      <c r="A80" s="22"/>
      <c r="B80" s="22"/>
      <c r="C80" s="20" t="s">
        <v>1851</v>
      </c>
      <c r="D80" s="20" t="s">
        <v>1852</v>
      </c>
      <c r="E80" s="21" t="s">
        <v>2046</v>
      </c>
      <c r="F80" s="20" t="s">
        <v>45</v>
      </c>
      <c r="G80" s="21" t="s">
        <v>2047</v>
      </c>
      <c r="H80" s="20" t="s">
        <v>2048</v>
      </c>
      <c r="I80" s="20" t="s">
        <v>1855</v>
      </c>
      <c r="J80" s="21" t="s">
        <v>2049</v>
      </c>
    </row>
    <row r="81" s="10" customFormat="1" ht="42.75" customHeight="1" spans="1:10">
      <c r="A81" s="22"/>
      <c r="B81" s="22"/>
      <c r="C81" s="20" t="s">
        <v>1851</v>
      </c>
      <c r="D81" s="20" t="s">
        <v>1852</v>
      </c>
      <c r="E81" s="21" t="s">
        <v>2050</v>
      </c>
      <c r="F81" s="20" t="s">
        <v>45</v>
      </c>
      <c r="G81" s="21" t="s">
        <v>1854</v>
      </c>
      <c r="H81" s="20" t="s">
        <v>2048</v>
      </c>
      <c r="I81" s="20" t="s">
        <v>1855</v>
      </c>
      <c r="J81" s="21" t="s">
        <v>2051</v>
      </c>
    </row>
    <row r="82" s="10" customFormat="1" ht="42.75" customHeight="1" spans="1:10">
      <c r="A82" s="22"/>
      <c r="B82" s="22"/>
      <c r="C82" s="20" t="s">
        <v>1851</v>
      </c>
      <c r="D82" s="20" t="s">
        <v>1898</v>
      </c>
      <c r="E82" s="21" t="s">
        <v>2052</v>
      </c>
      <c r="F82" s="20" t="s">
        <v>45</v>
      </c>
      <c r="G82" s="21" t="s">
        <v>2053</v>
      </c>
      <c r="H82" s="20" t="s">
        <v>2048</v>
      </c>
      <c r="I82" s="20" t="s">
        <v>1855</v>
      </c>
      <c r="J82" s="21" t="s">
        <v>2054</v>
      </c>
    </row>
    <row r="83" s="10" customFormat="1" ht="52.15" customHeight="1" spans="1:10">
      <c r="A83" s="22"/>
      <c r="B83" s="22"/>
      <c r="C83" s="20" t="s">
        <v>1851</v>
      </c>
      <c r="D83" s="20" t="s">
        <v>1863</v>
      </c>
      <c r="E83" s="21" t="s">
        <v>2055</v>
      </c>
      <c r="F83" s="20" t="s">
        <v>1865</v>
      </c>
      <c r="G83" s="21" t="s">
        <v>2056</v>
      </c>
      <c r="H83" s="20" t="s">
        <v>2057</v>
      </c>
      <c r="I83" s="20" t="s">
        <v>1855</v>
      </c>
      <c r="J83" s="21" t="s">
        <v>2058</v>
      </c>
    </row>
    <row r="84" s="10" customFormat="1" ht="51" customHeight="1" spans="1:10">
      <c r="A84" s="23"/>
      <c r="B84" s="23"/>
      <c r="C84" s="20" t="s">
        <v>1869</v>
      </c>
      <c r="D84" s="20" t="s">
        <v>1870</v>
      </c>
      <c r="E84" s="21" t="s">
        <v>2059</v>
      </c>
      <c r="F84" s="20" t="s">
        <v>1894</v>
      </c>
      <c r="G84" s="21" t="s">
        <v>1881</v>
      </c>
      <c r="H84" s="20" t="s">
        <v>1837</v>
      </c>
      <c r="I84" s="20" t="s">
        <v>1855</v>
      </c>
      <c r="J84" s="21" t="s">
        <v>2060</v>
      </c>
    </row>
    <row r="85" s="10" customFormat="1" ht="25.15" customHeight="1" spans="1:10">
      <c r="A85" s="17" t="s">
        <v>2061</v>
      </c>
      <c r="B85" s="18"/>
      <c r="C85" s="18"/>
      <c r="D85" s="18"/>
      <c r="E85" s="18"/>
      <c r="F85" s="18"/>
      <c r="G85" s="18"/>
      <c r="H85" s="18"/>
      <c r="I85" s="18"/>
      <c r="J85" s="24"/>
    </row>
    <row r="86" s="10" customFormat="1" ht="55.15" customHeight="1" spans="1:10">
      <c r="A86" s="19" t="s">
        <v>2062</v>
      </c>
      <c r="B86" s="19" t="s">
        <v>2063</v>
      </c>
      <c r="C86" s="20" t="s">
        <v>1828</v>
      </c>
      <c r="D86" s="20" t="s">
        <v>1829</v>
      </c>
      <c r="E86" s="21" t="s">
        <v>2064</v>
      </c>
      <c r="F86" s="20" t="s">
        <v>45</v>
      </c>
      <c r="G86" s="21" t="s">
        <v>2065</v>
      </c>
      <c r="H86" s="20" t="s">
        <v>2066</v>
      </c>
      <c r="I86" s="20" t="s">
        <v>1833</v>
      </c>
      <c r="J86" s="21" t="s">
        <v>2067</v>
      </c>
    </row>
    <row r="87" s="10" customFormat="1" ht="58.9" customHeight="1" spans="1:10">
      <c r="A87" s="22"/>
      <c r="B87" s="22"/>
      <c r="C87" s="20" t="s">
        <v>1828</v>
      </c>
      <c r="D87" s="20" t="s">
        <v>1829</v>
      </c>
      <c r="E87" s="21" t="s">
        <v>2068</v>
      </c>
      <c r="F87" s="20" t="s">
        <v>45</v>
      </c>
      <c r="G87" s="21" t="s">
        <v>2069</v>
      </c>
      <c r="H87" s="20" t="s">
        <v>2070</v>
      </c>
      <c r="I87" s="20" t="s">
        <v>1833</v>
      </c>
      <c r="J87" s="21" t="s">
        <v>2067</v>
      </c>
    </row>
    <row r="88" s="10" customFormat="1" ht="42.75" customHeight="1" spans="1:10">
      <c r="A88" s="22"/>
      <c r="B88" s="22"/>
      <c r="C88" s="20" t="s">
        <v>1828</v>
      </c>
      <c r="D88" s="20" t="s">
        <v>1842</v>
      </c>
      <c r="E88" s="21" t="s">
        <v>2071</v>
      </c>
      <c r="F88" s="20" t="s">
        <v>45</v>
      </c>
      <c r="G88" s="21" t="s">
        <v>2019</v>
      </c>
      <c r="H88" s="20" t="s">
        <v>2072</v>
      </c>
      <c r="I88" s="20" t="s">
        <v>1833</v>
      </c>
      <c r="J88" s="21" t="s">
        <v>2073</v>
      </c>
    </row>
    <row r="89" s="10" customFormat="1" ht="42.75" customHeight="1" spans="1:10">
      <c r="A89" s="22"/>
      <c r="B89" s="22"/>
      <c r="C89" s="20" t="s">
        <v>1828</v>
      </c>
      <c r="D89" s="20" t="s">
        <v>1842</v>
      </c>
      <c r="E89" s="21" t="s">
        <v>2074</v>
      </c>
      <c r="F89" s="20" t="s">
        <v>1865</v>
      </c>
      <c r="G89" s="21" t="s">
        <v>2075</v>
      </c>
      <c r="H89" s="20" t="s">
        <v>1837</v>
      </c>
      <c r="I89" s="20" t="s">
        <v>1833</v>
      </c>
      <c r="J89" s="21" t="s">
        <v>2076</v>
      </c>
    </row>
    <row r="90" s="10" customFormat="1" ht="42.75" customHeight="1" spans="1:10">
      <c r="A90" s="22"/>
      <c r="B90" s="22"/>
      <c r="C90" s="20" t="s">
        <v>1828</v>
      </c>
      <c r="D90" s="20" t="s">
        <v>1845</v>
      </c>
      <c r="E90" s="21" t="s">
        <v>2077</v>
      </c>
      <c r="F90" s="20" t="s">
        <v>1865</v>
      </c>
      <c r="G90" s="21" t="s">
        <v>2078</v>
      </c>
      <c r="H90" s="20" t="s">
        <v>2079</v>
      </c>
      <c r="I90" s="20" t="s">
        <v>1833</v>
      </c>
      <c r="J90" s="21" t="s">
        <v>2080</v>
      </c>
    </row>
    <row r="91" s="10" customFormat="1" ht="42.75" customHeight="1" spans="1:10">
      <c r="A91" s="22"/>
      <c r="B91" s="22"/>
      <c r="C91" s="20" t="s">
        <v>1851</v>
      </c>
      <c r="D91" s="20" t="s">
        <v>1892</v>
      </c>
      <c r="E91" s="21" t="s">
        <v>2081</v>
      </c>
      <c r="F91" s="20" t="s">
        <v>45</v>
      </c>
      <c r="G91" s="21" t="s">
        <v>2082</v>
      </c>
      <c r="H91" s="20" t="s">
        <v>2083</v>
      </c>
      <c r="I91" s="20" t="s">
        <v>1833</v>
      </c>
      <c r="J91" s="21" t="s">
        <v>2084</v>
      </c>
    </row>
    <row r="92" s="10" customFormat="1" ht="42.75" customHeight="1" spans="1:10">
      <c r="A92" s="22"/>
      <c r="B92" s="22"/>
      <c r="C92" s="20" t="s">
        <v>1851</v>
      </c>
      <c r="D92" s="20" t="s">
        <v>1852</v>
      </c>
      <c r="E92" s="21" t="s">
        <v>2085</v>
      </c>
      <c r="F92" s="20" t="s">
        <v>45</v>
      </c>
      <c r="G92" s="21" t="s">
        <v>2086</v>
      </c>
      <c r="H92" s="20" t="s">
        <v>2087</v>
      </c>
      <c r="I92" s="20" t="s">
        <v>1855</v>
      </c>
      <c r="J92" s="21" t="s">
        <v>2088</v>
      </c>
    </row>
    <row r="93" s="10" customFormat="1" ht="42.75" customHeight="1" spans="1:10">
      <c r="A93" s="22"/>
      <c r="B93" s="22"/>
      <c r="C93" s="20" t="s">
        <v>1851</v>
      </c>
      <c r="D93" s="20" t="s">
        <v>1852</v>
      </c>
      <c r="E93" s="21" t="s">
        <v>2089</v>
      </c>
      <c r="F93" s="20" t="s">
        <v>45</v>
      </c>
      <c r="G93" s="21" t="s">
        <v>2090</v>
      </c>
      <c r="H93" s="20" t="s">
        <v>1923</v>
      </c>
      <c r="I93" s="20" t="s">
        <v>1833</v>
      </c>
      <c r="J93" s="21" t="s">
        <v>2091</v>
      </c>
    </row>
    <row r="94" s="10" customFormat="1" ht="42.75" customHeight="1" spans="1:10">
      <c r="A94" s="23"/>
      <c r="B94" s="23"/>
      <c r="C94" s="20" t="s">
        <v>1869</v>
      </c>
      <c r="D94" s="20" t="s">
        <v>1870</v>
      </c>
      <c r="E94" s="21" t="s">
        <v>2059</v>
      </c>
      <c r="F94" s="20" t="s">
        <v>1839</v>
      </c>
      <c r="G94" s="21" t="s">
        <v>1910</v>
      </c>
      <c r="H94" s="20" t="s">
        <v>1837</v>
      </c>
      <c r="I94" s="20" t="s">
        <v>1833</v>
      </c>
      <c r="J94" s="21" t="s">
        <v>2092</v>
      </c>
    </row>
    <row r="95" s="10" customFormat="1" ht="25.15" customHeight="1" spans="1:10">
      <c r="A95" s="17" t="s">
        <v>2093</v>
      </c>
      <c r="B95" s="18"/>
      <c r="C95" s="18"/>
      <c r="D95" s="18"/>
      <c r="E95" s="18"/>
      <c r="F95" s="18"/>
      <c r="G95" s="18"/>
      <c r="H95" s="18"/>
      <c r="I95" s="18"/>
      <c r="J95" s="24"/>
    </row>
    <row r="96" s="10" customFormat="1" ht="27" customHeight="1" spans="1:10">
      <c r="A96" s="19" t="s">
        <v>2094</v>
      </c>
      <c r="B96" s="19" t="s">
        <v>2095</v>
      </c>
      <c r="C96" s="20" t="s">
        <v>1828</v>
      </c>
      <c r="D96" s="20" t="s">
        <v>1829</v>
      </c>
      <c r="E96" s="21" t="s">
        <v>2096</v>
      </c>
      <c r="F96" s="20" t="s">
        <v>45</v>
      </c>
      <c r="G96" s="21" t="s">
        <v>2097</v>
      </c>
      <c r="H96" s="20" t="s">
        <v>2098</v>
      </c>
      <c r="I96" s="20" t="s">
        <v>1833</v>
      </c>
      <c r="J96" s="21" t="s">
        <v>2099</v>
      </c>
    </row>
    <row r="97" s="10" customFormat="1" ht="27" customHeight="1" spans="1:10">
      <c r="A97" s="22"/>
      <c r="B97" s="22"/>
      <c r="C97" s="20" t="s">
        <v>1828</v>
      </c>
      <c r="D97" s="20" t="s">
        <v>1829</v>
      </c>
      <c r="E97" s="21" t="s">
        <v>2100</v>
      </c>
      <c r="F97" s="20" t="s">
        <v>45</v>
      </c>
      <c r="G97" s="21" t="s">
        <v>2101</v>
      </c>
      <c r="H97" s="20" t="s">
        <v>2102</v>
      </c>
      <c r="I97" s="20" t="s">
        <v>1833</v>
      </c>
      <c r="J97" s="21" t="s">
        <v>2099</v>
      </c>
    </row>
    <row r="98" s="10" customFormat="1" ht="27" customHeight="1" spans="1:10">
      <c r="A98" s="22"/>
      <c r="B98" s="22"/>
      <c r="C98" s="20" t="s">
        <v>1828</v>
      </c>
      <c r="D98" s="20" t="s">
        <v>1829</v>
      </c>
      <c r="E98" s="21" t="s">
        <v>2103</v>
      </c>
      <c r="F98" s="20" t="s">
        <v>45</v>
      </c>
      <c r="G98" s="21" t="s">
        <v>2104</v>
      </c>
      <c r="H98" s="20" t="s">
        <v>2102</v>
      </c>
      <c r="I98" s="20" t="s">
        <v>1833</v>
      </c>
      <c r="J98" s="21" t="s">
        <v>2099</v>
      </c>
    </row>
    <row r="99" s="10" customFormat="1" ht="27" customHeight="1" spans="1:10">
      <c r="A99" s="22"/>
      <c r="B99" s="22"/>
      <c r="C99" s="20" t="s">
        <v>1828</v>
      </c>
      <c r="D99" s="20" t="s">
        <v>1829</v>
      </c>
      <c r="E99" s="21" t="s">
        <v>2105</v>
      </c>
      <c r="F99" s="20" t="s">
        <v>45</v>
      </c>
      <c r="G99" s="21" t="s">
        <v>2106</v>
      </c>
      <c r="H99" s="20" t="s">
        <v>2102</v>
      </c>
      <c r="I99" s="20" t="s">
        <v>1833</v>
      </c>
      <c r="J99" s="21" t="s">
        <v>2099</v>
      </c>
    </row>
    <row r="100" s="10" customFormat="1" ht="27" customHeight="1" spans="1:10">
      <c r="A100" s="22"/>
      <c r="B100" s="22"/>
      <c r="C100" s="20" t="s">
        <v>1828</v>
      </c>
      <c r="D100" s="20" t="s">
        <v>1829</v>
      </c>
      <c r="E100" s="21" t="s">
        <v>2107</v>
      </c>
      <c r="F100" s="20" t="s">
        <v>45</v>
      </c>
      <c r="G100" s="21" t="s">
        <v>2104</v>
      </c>
      <c r="H100" s="20" t="s">
        <v>2102</v>
      </c>
      <c r="I100" s="20" t="s">
        <v>1833</v>
      </c>
      <c r="J100" s="21" t="s">
        <v>2099</v>
      </c>
    </row>
    <row r="101" s="10" customFormat="1" ht="27" customHeight="1" spans="1:10">
      <c r="A101" s="22"/>
      <c r="B101" s="22"/>
      <c r="C101" s="20" t="s">
        <v>1828</v>
      </c>
      <c r="D101" s="20" t="s">
        <v>1842</v>
      </c>
      <c r="E101" s="21" t="s">
        <v>2108</v>
      </c>
      <c r="F101" s="20" t="s">
        <v>45</v>
      </c>
      <c r="G101" s="21" t="s">
        <v>2109</v>
      </c>
      <c r="H101" s="20" t="s">
        <v>2026</v>
      </c>
      <c r="I101" s="20" t="s">
        <v>1833</v>
      </c>
      <c r="J101" s="21" t="s">
        <v>2110</v>
      </c>
    </row>
    <row r="102" s="10" customFormat="1" ht="27" customHeight="1" spans="1:10">
      <c r="A102" s="22"/>
      <c r="B102" s="22"/>
      <c r="C102" s="20" t="s">
        <v>1828</v>
      </c>
      <c r="D102" s="20" t="s">
        <v>1842</v>
      </c>
      <c r="E102" s="21" t="s">
        <v>2111</v>
      </c>
      <c r="F102" s="20" t="s">
        <v>45</v>
      </c>
      <c r="G102" s="21" t="s">
        <v>2112</v>
      </c>
      <c r="H102" s="20" t="s">
        <v>1837</v>
      </c>
      <c r="I102" s="20" t="s">
        <v>1833</v>
      </c>
      <c r="J102" s="21" t="s">
        <v>2111</v>
      </c>
    </row>
    <row r="103" s="10" customFormat="1" ht="27" customHeight="1" spans="1:10">
      <c r="A103" s="22"/>
      <c r="B103" s="22"/>
      <c r="C103" s="20" t="s">
        <v>1828</v>
      </c>
      <c r="D103" s="20" t="s">
        <v>1845</v>
      </c>
      <c r="E103" s="21" t="s">
        <v>2113</v>
      </c>
      <c r="F103" s="20" t="s">
        <v>45</v>
      </c>
      <c r="G103" s="21" t="s">
        <v>2114</v>
      </c>
      <c r="H103" s="20" t="s">
        <v>1867</v>
      </c>
      <c r="I103" s="20" t="s">
        <v>1833</v>
      </c>
      <c r="J103" s="21" t="s">
        <v>2114</v>
      </c>
    </row>
    <row r="104" s="10" customFormat="1" ht="27" customHeight="1" spans="1:10">
      <c r="A104" s="22"/>
      <c r="B104" s="22"/>
      <c r="C104" s="20" t="s">
        <v>1851</v>
      </c>
      <c r="D104" s="20" t="s">
        <v>1852</v>
      </c>
      <c r="E104" s="21" t="s">
        <v>2115</v>
      </c>
      <c r="F104" s="20" t="s">
        <v>45</v>
      </c>
      <c r="G104" s="21" t="s">
        <v>2116</v>
      </c>
      <c r="H104" s="20" t="s">
        <v>2117</v>
      </c>
      <c r="I104" s="20" t="s">
        <v>1833</v>
      </c>
      <c r="J104" s="21" t="s">
        <v>2118</v>
      </c>
    </row>
    <row r="105" s="10" customFormat="1" ht="27" customHeight="1" spans="1:10">
      <c r="A105" s="22"/>
      <c r="B105" s="22"/>
      <c r="C105" s="20" t="s">
        <v>1851</v>
      </c>
      <c r="D105" s="20" t="s">
        <v>1852</v>
      </c>
      <c r="E105" s="21" t="s">
        <v>2119</v>
      </c>
      <c r="F105" s="20" t="s">
        <v>45</v>
      </c>
      <c r="G105" s="21" t="s">
        <v>2047</v>
      </c>
      <c r="H105" s="20" t="s">
        <v>45</v>
      </c>
      <c r="I105" s="20" t="s">
        <v>1855</v>
      </c>
      <c r="J105" s="21" t="s">
        <v>2120</v>
      </c>
    </row>
    <row r="106" s="10" customFormat="1" ht="27" customHeight="1" spans="1:10">
      <c r="A106" s="22"/>
      <c r="B106" s="22"/>
      <c r="C106" s="20" t="s">
        <v>1851</v>
      </c>
      <c r="D106" s="20" t="s">
        <v>1852</v>
      </c>
      <c r="E106" s="21" t="s">
        <v>2121</v>
      </c>
      <c r="F106" s="20" t="s">
        <v>45</v>
      </c>
      <c r="G106" s="21" t="s">
        <v>2122</v>
      </c>
      <c r="H106" s="20" t="s">
        <v>45</v>
      </c>
      <c r="I106" s="20" t="s">
        <v>1855</v>
      </c>
      <c r="J106" s="21" t="s">
        <v>2123</v>
      </c>
    </row>
    <row r="107" s="10" customFormat="1" ht="27" customHeight="1" spans="1:10">
      <c r="A107" s="22"/>
      <c r="B107" s="22"/>
      <c r="C107" s="20" t="s">
        <v>1869</v>
      </c>
      <c r="D107" s="20" t="s">
        <v>1870</v>
      </c>
      <c r="E107" s="21" t="s">
        <v>2124</v>
      </c>
      <c r="F107" s="20" t="s">
        <v>45</v>
      </c>
      <c r="G107" s="21" t="s">
        <v>2125</v>
      </c>
      <c r="H107" s="20" t="s">
        <v>1837</v>
      </c>
      <c r="I107" s="20" t="s">
        <v>1833</v>
      </c>
      <c r="J107" s="21" t="s">
        <v>2124</v>
      </c>
    </row>
    <row r="108" s="10" customFormat="1" ht="27" customHeight="1" spans="1:10">
      <c r="A108" s="23"/>
      <c r="B108" s="23"/>
      <c r="C108" s="20" t="s">
        <v>1869</v>
      </c>
      <c r="D108" s="20" t="s">
        <v>1870</v>
      </c>
      <c r="E108" s="21" t="s">
        <v>2126</v>
      </c>
      <c r="F108" s="20" t="s">
        <v>45</v>
      </c>
      <c r="G108" s="21" t="s">
        <v>2125</v>
      </c>
      <c r="H108" s="20" t="s">
        <v>1837</v>
      </c>
      <c r="I108" s="20" t="s">
        <v>1833</v>
      </c>
      <c r="J108" s="21" t="s">
        <v>2127</v>
      </c>
    </row>
    <row r="109" s="10" customFormat="1" ht="27" customHeight="1" spans="1:10">
      <c r="A109" s="19" t="s">
        <v>2128</v>
      </c>
      <c r="B109" s="19" t="s">
        <v>2129</v>
      </c>
      <c r="C109" s="20" t="s">
        <v>1828</v>
      </c>
      <c r="D109" s="20" t="s">
        <v>1829</v>
      </c>
      <c r="E109" s="21" t="s">
        <v>2096</v>
      </c>
      <c r="F109" s="20" t="s">
        <v>45</v>
      </c>
      <c r="G109" s="21" t="s">
        <v>2097</v>
      </c>
      <c r="H109" s="20" t="s">
        <v>2098</v>
      </c>
      <c r="I109" s="20" t="s">
        <v>1833</v>
      </c>
      <c r="J109" s="21" t="s">
        <v>2099</v>
      </c>
    </row>
    <row r="110" s="10" customFormat="1" ht="27" customHeight="1" spans="1:10">
      <c r="A110" s="22"/>
      <c r="B110" s="22"/>
      <c r="C110" s="20" t="s">
        <v>1828</v>
      </c>
      <c r="D110" s="20" t="s">
        <v>1829</v>
      </c>
      <c r="E110" s="21" t="s">
        <v>2100</v>
      </c>
      <c r="F110" s="20" t="s">
        <v>45</v>
      </c>
      <c r="G110" s="21" t="s">
        <v>2101</v>
      </c>
      <c r="H110" s="20" t="s">
        <v>2102</v>
      </c>
      <c r="I110" s="20" t="s">
        <v>1833</v>
      </c>
      <c r="J110" s="21" t="s">
        <v>2099</v>
      </c>
    </row>
    <row r="111" s="10" customFormat="1" ht="27" customHeight="1" spans="1:10">
      <c r="A111" s="22"/>
      <c r="B111" s="22"/>
      <c r="C111" s="20" t="s">
        <v>1828</v>
      </c>
      <c r="D111" s="20" t="s">
        <v>1829</v>
      </c>
      <c r="E111" s="21" t="s">
        <v>2103</v>
      </c>
      <c r="F111" s="20" t="s">
        <v>45</v>
      </c>
      <c r="G111" s="21" t="s">
        <v>2104</v>
      </c>
      <c r="H111" s="20" t="s">
        <v>2102</v>
      </c>
      <c r="I111" s="20" t="s">
        <v>1833</v>
      </c>
      <c r="J111" s="21" t="s">
        <v>2099</v>
      </c>
    </row>
    <row r="112" s="10" customFormat="1" ht="27" customHeight="1" spans="1:10">
      <c r="A112" s="22"/>
      <c r="B112" s="22"/>
      <c r="C112" s="20" t="s">
        <v>1828</v>
      </c>
      <c r="D112" s="20" t="s">
        <v>1829</v>
      </c>
      <c r="E112" s="21" t="s">
        <v>2105</v>
      </c>
      <c r="F112" s="20" t="s">
        <v>45</v>
      </c>
      <c r="G112" s="21" t="s">
        <v>2106</v>
      </c>
      <c r="H112" s="20" t="s">
        <v>2102</v>
      </c>
      <c r="I112" s="20" t="s">
        <v>1833</v>
      </c>
      <c r="J112" s="21" t="s">
        <v>2099</v>
      </c>
    </row>
    <row r="113" s="10" customFormat="1" ht="27" customHeight="1" spans="1:10">
      <c r="A113" s="22"/>
      <c r="B113" s="22"/>
      <c r="C113" s="20" t="s">
        <v>1828</v>
      </c>
      <c r="D113" s="20" t="s">
        <v>1829</v>
      </c>
      <c r="E113" s="21" t="s">
        <v>2107</v>
      </c>
      <c r="F113" s="20" t="s">
        <v>45</v>
      </c>
      <c r="G113" s="21" t="s">
        <v>2104</v>
      </c>
      <c r="H113" s="20" t="s">
        <v>2102</v>
      </c>
      <c r="I113" s="20" t="s">
        <v>1833</v>
      </c>
      <c r="J113" s="21" t="s">
        <v>2099</v>
      </c>
    </row>
    <row r="114" s="10" customFormat="1" ht="27" customHeight="1" spans="1:10">
      <c r="A114" s="22"/>
      <c r="B114" s="22"/>
      <c r="C114" s="20" t="s">
        <v>1828</v>
      </c>
      <c r="D114" s="20" t="s">
        <v>1842</v>
      </c>
      <c r="E114" s="21" t="s">
        <v>2108</v>
      </c>
      <c r="F114" s="20" t="s">
        <v>45</v>
      </c>
      <c r="G114" s="21" t="s">
        <v>2109</v>
      </c>
      <c r="H114" s="20" t="s">
        <v>2026</v>
      </c>
      <c r="I114" s="20" t="s">
        <v>1833</v>
      </c>
      <c r="J114" s="21" t="s">
        <v>2110</v>
      </c>
    </row>
    <row r="115" s="10" customFormat="1" ht="27" customHeight="1" spans="1:10">
      <c r="A115" s="22"/>
      <c r="B115" s="22"/>
      <c r="C115" s="20" t="s">
        <v>1828</v>
      </c>
      <c r="D115" s="20" t="s">
        <v>1842</v>
      </c>
      <c r="E115" s="21" t="s">
        <v>2111</v>
      </c>
      <c r="F115" s="20" t="s">
        <v>45</v>
      </c>
      <c r="G115" s="21" t="s">
        <v>2112</v>
      </c>
      <c r="H115" s="20" t="s">
        <v>1837</v>
      </c>
      <c r="I115" s="20" t="s">
        <v>1833</v>
      </c>
      <c r="J115" s="21" t="s">
        <v>2111</v>
      </c>
    </row>
    <row r="116" s="10" customFormat="1" ht="27" customHeight="1" spans="1:10">
      <c r="A116" s="22"/>
      <c r="B116" s="22"/>
      <c r="C116" s="20" t="s">
        <v>1828</v>
      </c>
      <c r="D116" s="20" t="s">
        <v>1845</v>
      </c>
      <c r="E116" s="21" t="s">
        <v>2130</v>
      </c>
      <c r="F116" s="20" t="s">
        <v>45</v>
      </c>
      <c r="G116" s="21" t="s">
        <v>2114</v>
      </c>
      <c r="H116" s="20" t="s">
        <v>1867</v>
      </c>
      <c r="I116" s="20" t="s">
        <v>1833</v>
      </c>
      <c r="J116" s="21" t="s">
        <v>2114</v>
      </c>
    </row>
    <row r="117" s="10" customFormat="1" ht="27" customHeight="1" spans="1:10">
      <c r="A117" s="22"/>
      <c r="B117" s="22"/>
      <c r="C117" s="20" t="s">
        <v>1851</v>
      </c>
      <c r="D117" s="20" t="s">
        <v>1852</v>
      </c>
      <c r="E117" s="21" t="s">
        <v>2115</v>
      </c>
      <c r="F117" s="20" t="s">
        <v>45</v>
      </c>
      <c r="G117" s="21" t="s">
        <v>2116</v>
      </c>
      <c r="H117" s="20" t="s">
        <v>2117</v>
      </c>
      <c r="I117" s="20" t="s">
        <v>1833</v>
      </c>
      <c r="J117" s="21" t="s">
        <v>2118</v>
      </c>
    </row>
    <row r="118" s="10" customFormat="1" ht="27" customHeight="1" spans="1:10">
      <c r="A118" s="22"/>
      <c r="B118" s="22"/>
      <c r="C118" s="20" t="s">
        <v>1851</v>
      </c>
      <c r="D118" s="20" t="s">
        <v>1852</v>
      </c>
      <c r="E118" s="21" t="s">
        <v>2119</v>
      </c>
      <c r="F118" s="20" t="s">
        <v>45</v>
      </c>
      <c r="G118" s="21" t="s">
        <v>2047</v>
      </c>
      <c r="H118" s="20" t="s">
        <v>45</v>
      </c>
      <c r="I118" s="20" t="s">
        <v>1855</v>
      </c>
      <c r="J118" s="21" t="s">
        <v>2120</v>
      </c>
    </row>
    <row r="119" s="10" customFormat="1" ht="27" customHeight="1" spans="1:10">
      <c r="A119" s="22"/>
      <c r="B119" s="22"/>
      <c r="C119" s="20" t="s">
        <v>1851</v>
      </c>
      <c r="D119" s="20" t="s">
        <v>1852</v>
      </c>
      <c r="E119" s="21" t="s">
        <v>2121</v>
      </c>
      <c r="F119" s="20" t="s">
        <v>45</v>
      </c>
      <c r="G119" s="21" t="s">
        <v>2122</v>
      </c>
      <c r="H119" s="20" t="s">
        <v>45</v>
      </c>
      <c r="I119" s="20" t="s">
        <v>1855</v>
      </c>
      <c r="J119" s="21" t="s">
        <v>2123</v>
      </c>
    </row>
    <row r="120" s="10" customFormat="1" ht="27" customHeight="1" spans="1:10">
      <c r="A120" s="22"/>
      <c r="B120" s="22"/>
      <c r="C120" s="20" t="s">
        <v>1869</v>
      </c>
      <c r="D120" s="20" t="s">
        <v>1870</v>
      </c>
      <c r="E120" s="21" t="s">
        <v>2124</v>
      </c>
      <c r="F120" s="20" t="s">
        <v>45</v>
      </c>
      <c r="G120" s="21" t="s">
        <v>2125</v>
      </c>
      <c r="H120" s="20" t="s">
        <v>1837</v>
      </c>
      <c r="I120" s="20" t="s">
        <v>1833</v>
      </c>
      <c r="J120" s="21" t="s">
        <v>2124</v>
      </c>
    </row>
    <row r="121" s="10" customFormat="1" ht="27" customHeight="1" spans="1:10">
      <c r="A121" s="23"/>
      <c r="B121" s="23"/>
      <c r="C121" s="20" t="s">
        <v>1869</v>
      </c>
      <c r="D121" s="20" t="s">
        <v>1870</v>
      </c>
      <c r="E121" s="21" t="s">
        <v>2126</v>
      </c>
      <c r="F121" s="20" t="s">
        <v>45</v>
      </c>
      <c r="G121" s="21" t="s">
        <v>2125</v>
      </c>
      <c r="H121" s="20" t="s">
        <v>1837</v>
      </c>
      <c r="I121" s="20" t="s">
        <v>1833</v>
      </c>
      <c r="J121" s="21" t="s">
        <v>2127</v>
      </c>
    </row>
    <row r="122" s="10" customFormat="1" ht="25.15" customHeight="1" spans="1:10">
      <c r="A122" s="17" t="s">
        <v>2131</v>
      </c>
      <c r="B122" s="18"/>
      <c r="C122" s="18"/>
      <c r="D122" s="18"/>
      <c r="E122" s="18"/>
      <c r="F122" s="18"/>
      <c r="G122" s="18"/>
      <c r="H122" s="18"/>
      <c r="I122" s="18"/>
      <c r="J122" s="24"/>
    </row>
    <row r="123" s="10" customFormat="1" ht="37.9" customHeight="1" spans="1:10">
      <c r="A123" s="19" t="s">
        <v>2132</v>
      </c>
      <c r="B123" s="19" t="s">
        <v>2133</v>
      </c>
      <c r="C123" s="20" t="s">
        <v>1828</v>
      </c>
      <c r="D123" s="20" t="s">
        <v>1845</v>
      </c>
      <c r="E123" s="21" t="s">
        <v>2134</v>
      </c>
      <c r="F123" s="20" t="s">
        <v>45</v>
      </c>
      <c r="G123" s="21" t="s">
        <v>2135</v>
      </c>
      <c r="H123" s="20" t="s">
        <v>1867</v>
      </c>
      <c r="I123" s="20" t="s">
        <v>1855</v>
      </c>
      <c r="J123" s="21" t="s">
        <v>2136</v>
      </c>
    </row>
    <row r="124" s="10" customFormat="1" ht="37.9" customHeight="1" spans="1:10">
      <c r="A124" s="22"/>
      <c r="B124" s="22"/>
      <c r="C124" s="20" t="s">
        <v>1851</v>
      </c>
      <c r="D124" s="20" t="s">
        <v>1852</v>
      </c>
      <c r="E124" s="21" t="s">
        <v>2137</v>
      </c>
      <c r="F124" s="20" t="s">
        <v>45</v>
      </c>
      <c r="G124" s="21" t="s">
        <v>1900</v>
      </c>
      <c r="H124" s="20" t="s">
        <v>1837</v>
      </c>
      <c r="I124" s="20" t="s">
        <v>1855</v>
      </c>
      <c r="J124" s="21" t="s">
        <v>2136</v>
      </c>
    </row>
    <row r="125" s="10" customFormat="1" ht="37.9" customHeight="1" spans="1:10">
      <c r="A125" s="23"/>
      <c r="B125" s="23"/>
      <c r="C125" s="20" t="s">
        <v>1869</v>
      </c>
      <c r="D125" s="20" t="s">
        <v>1870</v>
      </c>
      <c r="E125" s="21" t="s">
        <v>2138</v>
      </c>
      <c r="F125" s="20" t="s">
        <v>45</v>
      </c>
      <c r="G125" s="21" t="s">
        <v>1900</v>
      </c>
      <c r="H125" s="20" t="s">
        <v>1837</v>
      </c>
      <c r="I125" s="20" t="s">
        <v>1855</v>
      </c>
      <c r="J125" s="21" t="s">
        <v>2136</v>
      </c>
    </row>
    <row r="126" s="10" customFormat="1" ht="28.15" customHeight="1" spans="1:10">
      <c r="A126" s="19" t="s">
        <v>2139</v>
      </c>
      <c r="B126" s="19" t="s">
        <v>2140</v>
      </c>
      <c r="C126" s="20" t="s">
        <v>1828</v>
      </c>
      <c r="D126" s="20" t="s">
        <v>1829</v>
      </c>
      <c r="E126" s="21" t="s">
        <v>2141</v>
      </c>
      <c r="F126" s="20" t="s">
        <v>45</v>
      </c>
      <c r="G126" s="21" t="s">
        <v>2142</v>
      </c>
      <c r="H126" s="20" t="s">
        <v>2026</v>
      </c>
      <c r="I126" s="20" t="s">
        <v>1833</v>
      </c>
      <c r="J126" s="21" t="s">
        <v>1916</v>
      </c>
    </row>
    <row r="127" s="10" customFormat="1" ht="28.15" customHeight="1" spans="1:10">
      <c r="A127" s="22"/>
      <c r="B127" s="22"/>
      <c r="C127" s="20" t="s">
        <v>1828</v>
      </c>
      <c r="D127" s="20" t="s">
        <v>1829</v>
      </c>
      <c r="E127" s="21" t="s">
        <v>2143</v>
      </c>
      <c r="F127" s="20" t="s">
        <v>45</v>
      </c>
      <c r="G127" s="21" t="s">
        <v>2142</v>
      </c>
      <c r="H127" s="20" t="s">
        <v>2026</v>
      </c>
      <c r="I127" s="20" t="s">
        <v>1833</v>
      </c>
      <c r="J127" s="21" t="s">
        <v>1916</v>
      </c>
    </row>
    <row r="128" s="10" customFormat="1" ht="28.15" customHeight="1" spans="1:10">
      <c r="A128" s="22"/>
      <c r="B128" s="22"/>
      <c r="C128" s="20" t="s">
        <v>1828</v>
      </c>
      <c r="D128" s="20" t="s">
        <v>1829</v>
      </c>
      <c r="E128" s="21" t="s">
        <v>2144</v>
      </c>
      <c r="F128" s="20" t="s">
        <v>1865</v>
      </c>
      <c r="G128" s="21" t="s">
        <v>2145</v>
      </c>
      <c r="H128" s="20" t="s">
        <v>2026</v>
      </c>
      <c r="I128" s="20" t="s">
        <v>1833</v>
      </c>
      <c r="J128" s="21" t="s">
        <v>1916</v>
      </c>
    </row>
    <row r="129" s="10" customFormat="1" ht="28.15" customHeight="1" spans="1:10">
      <c r="A129" s="22"/>
      <c r="B129" s="22"/>
      <c r="C129" s="20" t="s">
        <v>1828</v>
      </c>
      <c r="D129" s="20" t="s">
        <v>1842</v>
      </c>
      <c r="E129" s="21" t="s">
        <v>2146</v>
      </c>
      <c r="F129" s="20" t="s">
        <v>45</v>
      </c>
      <c r="G129" s="21" t="s">
        <v>1881</v>
      </c>
      <c r="H129" s="20" t="s">
        <v>1837</v>
      </c>
      <c r="I129" s="20" t="s">
        <v>1833</v>
      </c>
      <c r="J129" s="21" t="s">
        <v>1916</v>
      </c>
    </row>
    <row r="130" s="10" customFormat="1" ht="28.15" customHeight="1" spans="1:10">
      <c r="A130" s="22"/>
      <c r="B130" s="22"/>
      <c r="C130" s="20" t="s">
        <v>1828</v>
      </c>
      <c r="D130" s="20" t="s">
        <v>1842</v>
      </c>
      <c r="E130" s="21" t="s">
        <v>2147</v>
      </c>
      <c r="F130" s="20" t="s">
        <v>45</v>
      </c>
      <c r="G130" s="21" t="s">
        <v>1836</v>
      </c>
      <c r="H130" s="20" t="s">
        <v>1837</v>
      </c>
      <c r="I130" s="20" t="s">
        <v>1833</v>
      </c>
      <c r="J130" s="21" t="s">
        <v>1916</v>
      </c>
    </row>
    <row r="131" s="10" customFormat="1" ht="28.15" customHeight="1" spans="1:10">
      <c r="A131" s="22"/>
      <c r="B131" s="22"/>
      <c r="C131" s="20" t="s">
        <v>1828</v>
      </c>
      <c r="D131" s="20" t="s">
        <v>1845</v>
      </c>
      <c r="E131" s="21" t="s">
        <v>2134</v>
      </c>
      <c r="F131" s="20" t="s">
        <v>1865</v>
      </c>
      <c r="G131" s="21" t="s">
        <v>2148</v>
      </c>
      <c r="H131" s="20" t="s">
        <v>1867</v>
      </c>
      <c r="I131" s="20" t="s">
        <v>1855</v>
      </c>
      <c r="J131" s="21" t="s">
        <v>1916</v>
      </c>
    </row>
    <row r="132" s="10" customFormat="1" ht="28.15" customHeight="1" spans="1:10">
      <c r="A132" s="22"/>
      <c r="B132" s="22"/>
      <c r="C132" s="20" t="s">
        <v>1851</v>
      </c>
      <c r="D132" s="20" t="s">
        <v>1892</v>
      </c>
      <c r="E132" s="21" t="s">
        <v>2149</v>
      </c>
      <c r="F132" s="20" t="s">
        <v>45</v>
      </c>
      <c r="G132" s="21" t="s">
        <v>2150</v>
      </c>
      <c r="H132" s="20" t="s">
        <v>2151</v>
      </c>
      <c r="I132" s="20" t="s">
        <v>1833</v>
      </c>
      <c r="J132" s="21" t="s">
        <v>1916</v>
      </c>
    </row>
    <row r="133" s="10" customFormat="1" ht="28.15" customHeight="1" spans="1:10">
      <c r="A133" s="22"/>
      <c r="B133" s="22"/>
      <c r="C133" s="20" t="s">
        <v>1851</v>
      </c>
      <c r="D133" s="20" t="s">
        <v>1892</v>
      </c>
      <c r="E133" s="21" t="s">
        <v>2152</v>
      </c>
      <c r="F133" s="20" t="s">
        <v>45</v>
      </c>
      <c r="G133" s="21" t="s">
        <v>2153</v>
      </c>
      <c r="H133" s="20" t="s">
        <v>2151</v>
      </c>
      <c r="I133" s="20" t="s">
        <v>1833</v>
      </c>
      <c r="J133" s="21" t="s">
        <v>1916</v>
      </c>
    </row>
    <row r="134" s="10" customFormat="1" ht="28.15" customHeight="1" spans="1:10">
      <c r="A134" s="22"/>
      <c r="B134" s="22"/>
      <c r="C134" s="20" t="s">
        <v>1851</v>
      </c>
      <c r="D134" s="20" t="s">
        <v>1852</v>
      </c>
      <c r="E134" s="21" t="s">
        <v>2154</v>
      </c>
      <c r="F134" s="20" t="s">
        <v>1865</v>
      </c>
      <c r="G134" s="21" t="s">
        <v>1836</v>
      </c>
      <c r="H134" s="20" t="s">
        <v>1837</v>
      </c>
      <c r="I134" s="20" t="s">
        <v>1855</v>
      </c>
      <c r="J134" s="21" t="s">
        <v>1916</v>
      </c>
    </row>
    <row r="135" s="10" customFormat="1" ht="28.15" customHeight="1" spans="1:10">
      <c r="A135" s="23"/>
      <c r="B135" s="23"/>
      <c r="C135" s="20" t="s">
        <v>1869</v>
      </c>
      <c r="D135" s="20" t="s">
        <v>1870</v>
      </c>
      <c r="E135" s="21" t="s">
        <v>2155</v>
      </c>
      <c r="F135" s="20" t="s">
        <v>1865</v>
      </c>
      <c r="G135" s="21" t="s">
        <v>1910</v>
      </c>
      <c r="H135" s="20" t="s">
        <v>1837</v>
      </c>
      <c r="I135" s="20" t="s">
        <v>1855</v>
      </c>
      <c r="J135" s="21" t="s">
        <v>1916</v>
      </c>
    </row>
    <row r="136" s="10" customFormat="1" ht="25.15" customHeight="1" spans="1:10">
      <c r="A136" s="17" t="s">
        <v>2156</v>
      </c>
      <c r="B136" s="18"/>
      <c r="C136" s="18"/>
      <c r="D136" s="18"/>
      <c r="E136" s="18"/>
      <c r="F136" s="18"/>
      <c r="G136" s="18"/>
      <c r="H136" s="18"/>
      <c r="I136" s="18"/>
      <c r="J136" s="24"/>
    </row>
    <row r="137" s="10" customFormat="1" ht="31.9" customHeight="1" spans="1:10">
      <c r="A137" s="19" t="s">
        <v>2157</v>
      </c>
      <c r="B137" s="19" t="s">
        <v>2158</v>
      </c>
      <c r="C137" s="20" t="s">
        <v>1828</v>
      </c>
      <c r="D137" s="20" t="s">
        <v>1829</v>
      </c>
      <c r="E137" s="21" t="s">
        <v>2159</v>
      </c>
      <c r="F137" s="20" t="s">
        <v>45</v>
      </c>
      <c r="G137" s="21" t="s">
        <v>2160</v>
      </c>
      <c r="H137" s="20" t="s">
        <v>2026</v>
      </c>
      <c r="I137" s="20" t="s">
        <v>1833</v>
      </c>
      <c r="J137" s="21" t="s">
        <v>2161</v>
      </c>
    </row>
    <row r="138" s="10" customFormat="1" ht="31.9" customHeight="1" spans="1:10">
      <c r="A138" s="22"/>
      <c r="B138" s="22"/>
      <c r="C138" s="20" t="s">
        <v>1828</v>
      </c>
      <c r="D138" s="20" t="s">
        <v>1842</v>
      </c>
      <c r="E138" s="21" t="s">
        <v>2162</v>
      </c>
      <c r="F138" s="20" t="s">
        <v>1865</v>
      </c>
      <c r="G138" s="21" t="s">
        <v>1836</v>
      </c>
      <c r="H138" s="20" t="s">
        <v>1837</v>
      </c>
      <c r="I138" s="20" t="s">
        <v>1833</v>
      </c>
      <c r="J138" s="21" t="s">
        <v>2163</v>
      </c>
    </row>
    <row r="139" s="10" customFormat="1" ht="31.9" customHeight="1" spans="1:10">
      <c r="A139" s="22"/>
      <c r="B139" s="22"/>
      <c r="C139" s="20" t="s">
        <v>1851</v>
      </c>
      <c r="D139" s="20" t="s">
        <v>1852</v>
      </c>
      <c r="E139" s="21" t="s">
        <v>2164</v>
      </c>
      <c r="F139" s="20" t="s">
        <v>45</v>
      </c>
      <c r="G139" s="21" t="s">
        <v>1943</v>
      </c>
      <c r="H139" s="20" t="s">
        <v>1837</v>
      </c>
      <c r="I139" s="20" t="s">
        <v>1833</v>
      </c>
      <c r="J139" s="21" t="s">
        <v>2165</v>
      </c>
    </row>
    <row r="140" s="10" customFormat="1" ht="31.9" customHeight="1" spans="1:10">
      <c r="A140" s="23"/>
      <c r="B140" s="23"/>
      <c r="C140" s="20" t="s">
        <v>1869</v>
      </c>
      <c r="D140" s="20" t="s">
        <v>1870</v>
      </c>
      <c r="E140" s="21" t="s">
        <v>2166</v>
      </c>
      <c r="F140" s="20" t="s">
        <v>1865</v>
      </c>
      <c r="G140" s="21" t="s">
        <v>2167</v>
      </c>
      <c r="H140" s="20" t="s">
        <v>1837</v>
      </c>
      <c r="I140" s="20" t="s">
        <v>1855</v>
      </c>
      <c r="J140" s="21" t="s">
        <v>2168</v>
      </c>
    </row>
    <row r="141" s="10" customFormat="1" ht="25.15" customHeight="1" spans="1:10">
      <c r="A141" s="17" t="s">
        <v>2169</v>
      </c>
      <c r="B141" s="18"/>
      <c r="C141" s="18"/>
      <c r="D141" s="18"/>
      <c r="E141" s="18"/>
      <c r="F141" s="18"/>
      <c r="G141" s="18"/>
      <c r="H141" s="18"/>
      <c r="I141" s="18"/>
      <c r="J141" s="24"/>
    </row>
    <row r="142" s="10" customFormat="1" ht="31.9" customHeight="1" spans="1:10">
      <c r="A142" s="19" t="s">
        <v>2170</v>
      </c>
      <c r="B142" s="19" t="s">
        <v>2171</v>
      </c>
      <c r="C142" s="20" t="s">
        <v>1828</v>
      </c>
      <c r="D142" s="20" t="s">
        <v>1829</v>
      </c>
      <c r="E142" s="21" t="s">
        <v>2172</v>
      </c>
      <c r="F142" s="20" t="s">
        <v>45</v>
      </c>
      <c r="G142" s="21" t="s">
        <v>2173</v>
      </c>
      <c r="H142" s="20" t="s">
        <v>2022</v>
      </c>
      <c r="I142" s="20" t="s">
        <v>1833</v>
      </c>
      <c r="J142" s="21" t="s">
        <v>2174</v>
      </c>
    </row>
    <row r="143" s="10" customFormat="1" ht="31.9" customHeight="1" spans="1:10">
      <c r="A143" s="22"/>
      <c r="B143" s="22"/>
      <c r="C143" s="20" t="s">
        <v>1828</v>
      </c>
      <c r="D143" s="20" t="s">
        <v>1829</v>
      </c>
      <c r="E143" s="21" t="s">
        <v>2175</v>
      </c>
      <c r="F143" s="20" t="s">
        <v>45</v>
      </c>
      <c r="G143" s="21" t="s">
        <v>2176</v>
      </c>
      <c r="H143" s="20" t="s">
        <v>2117</v>
      </c>
      <c r="I143" s="20" t="s">
        <v>1833</v>
      </c>
      <c r="J143" s="21" t="s">
        <v>2174</v>
      </c>
    </row>
    <row r="144" s="10" customFormat="1" ht="31.9" customHeight="1" spans="1:10">
      <c r="A144" s="22"/>
      <c r="B144" s="22"/>
      <c r="C144" s="20" t="s">
        <v>1828</v>
      </c>
      <c r="D144" s="20" t="s">
        <v>1829</v>
      </c>
      <c r="E144" s="21" t="s">
        <v>2177</v>
      </c>
      <c r="F144" s="20" t="s">
        <v>1865</v>
      </c>
      <c r="G144" s="21" t="s">
        <v>2178</v>
      </c>
      <c r="H144" s="20" t="s">
        <v>2022</v>
      </c>
      <c r="I144" s="20" t="s">
        <v>1833</v>
      </c>
      <c r="J144" s="21" t="s">
        <v>2174</v>
      </c>
    </row>
    <row r="145" s="10" customFormat="1" ht="31.9" customHeight="1" spans="1:10">
      <c r="A145" s="22"/>
      <c r="B145" s="22"/>
      <c r="C145" s="20" t="s">
        <v>1851</v>
      </c>
      <c r="D145" s="20" t="s">
        <v>1852</v>
      </c>
      <c r="E145" s="21" t="s">
        <v>2179</v>
      </c>
      <c r="F145" s="20" t="s">
        <v>1839</v>
      </c>
      <c r="G145" s="21" t="s">
        <v>2180</v>
      </c>
      <c r="H145" s="20" t="s">
        <v>2048</v>
      </c>
      <c r="I145" s="20" t="s">
        <v>1855</v>
      </c>
      <c r="J145" s="21" t="s">
        <v>2174</v>
      </c>
    </row>
    <row r="146" s="10" customFormat="1" ht="31.9" customHeight="1" spans="1:10">
      <c r="A146" s="23"/>
      <c r="B146" s="23"/>
      <c r="C146" s="20" t="s">
        <v>1869</v>
      </c>
      <c r="D146" s="20" t="s">
        <v>1870</v>
      </c>
      <c r="E146" s="21" t="s">
        <v>2138</v>
      </c>
      <c r="F146" s="20" t="s">
        <v>1839</v>
      </c>
      <c r="G146" s="21" t="s">
        <v>1985</v>
      </c>
      <c r="H146" s="20" t="s">
        <v>1837</v>
      </c>
      <c r="I146" s="20" t="s">
        <v>1833</v>
      </c>
      <c r="J146" s="21" t="s">
        <v>2174</v>
      </c>
    </row>
    <row r="147" s="10" customFormat="1" ht="25.15" customHeight="1" spans="1:10">
      <c r="A147" s="17" t="s">
        <v>2181</v>
      </c>
      <c r="B147" s="18"/>
      <c r="C147" s="18"/>
      <c r="D147" s="18"/>
      <c r="E147" s="18"/>
      <c r="F147" s="18"/>
      <c r="G147" s="18"/>
      <c r="H147" s="18"/>
      <c r="I147" s="18"/>
      <c r="J147" s="24"/>
    </row>
    <row r="148" s="10" customFormat="1" ht="34.9" customHeight="1" spans="1:10">
      <c r="A148" s="19" t="s">
        <v>2182</v>
      </c>
      <c r="B148" s="19" t="s">
        <v>2183</v>
      </c>
      <c r="C148" s="20" t="s">
        <v>1828</v>
      </c>
      <c r="D148" s="20" t="s">
        <v>1829</v>
      </c>
      <c r="E148" s="21" t="s">
        <v>2184</v>
      </c>
      <c r="F148" s="20" t="s">
        <v>1865</v>
      </c>
      <c r="G148" s="21" t="s">
        <v>2185</v>
      </c>
      <c r="H148" s="20" t="s">
        <v>2186</v>
      </c>
      <c r="I148" s="20" t="s">
        <v>1833</v>
      </c>
      <c r="J148" s="21" t="s">
        <v>2187</v>
      </c>
    </row>
    <row r="149" s="10" customFormat="1" ht="34.9" customHeight="1" spans="1:10">
      <c r="A149" s="22"/>
      <c r="B149" s="22"/>
      <c r="C149" s="20" t="s">
        <v>1828</v>
      </c>
      <c r="D149" s="20" t="s">
        <v>1829</v>
      </c>
      <c r="E149" s="21" t="s">
        <v>2188</v>
      </c>
      <c r="F149" s="20" t="s">
        <v>1865</v>
      </c>
      <c r="G149" s="21" t="s">
        <v>2189</v>
      </c>
      <c r="H149" s="20" t="s">
        <v>2190</v>
      </c>
      <c r="I149" s="20" t="s">
        <v>1833</v>
      </c>
      <c r="J149" s="21" t="s">
        <v>2191</v>
      </c>
    </row>
    <row r="150" s="10" customFormat="1" ht="34.9" customHeight="1" spans="1:10">
      <c r="A150" s="22"/>
      <c r="B150" s="22"/>
      <c r="C150" s="20" t="s">
        <v>1828</v>
      </c>
      <c r="D150" s="20" t="s">
        <v>1829</v>
      </c>
      <c r="E150" s="21" t="s">
        <v>2192</v>
      </c>
      <c r="F150" s="20" t="s">
        <v>45</v>
      </c>
      <c r="G150" s="21" t="s">
        <v>2193</v>
      </c>
      <c r="H150" s="20" t="s">
        <v>2026</v>
      </c>
      <c r="I150" s="20" t="s">
        <v>1833</v>
      </c>
      <c r="J150" s="21" t="s">
        <v>2192</v>
      </c>
    </row>
    <row r="151" s="10" customFormat="1" ht="34.9" customHeight="1" spans="1:10">
      <c r="A151" s="22"/>
      <c r="B151" s="22"/>
      <c r="C151" s="20" t="s">
        <v>1828</v>
      </c>
      <c r="D151" s="20" t="s">
        <v>1842</v>
      </c>
      <c r="E151" s="21" t="s">
        <v>2194</v>
      </c>
      <c r="F151" s="20" t="s">
        <v>1865</v>
      </c>
      <c r="G151" s="21" t="s">
        <v>2112</v>
      </c>
      <c r="H151" s="20" t="s">
        <v>2186</v>
      </c>
      <c r="I151" s="20" t="s">
        <v>1833</v>
      </c>
      <c r="J151" s="21" t="s">
        <v>2195</v>
      </c>
    </row>
    <row r="152" s="10" customFormat="1" ht="34.9" customHeight="1" spans="1:10">
      <c r="A152" s="22"/>
      <c r="B152" s="22"/>
      <c r="C152" s="20" t="s">
        <v>1828</v>
      </c>
      <c r="D152" s="20" t="s">
        <v>1842</v>
      </c>
      <c r="E152" s="21" t="s">
        <v>2196</v>
      </c>
      <c r="F152" s="20" t="s">
        <v>1865</v>
      </c>
      <c r="G152" s="21" t="s">
        <v>2112</v>
      </c>
      <c r="H152" s="20" t="s">
        <v>2186</v>
      </c>
      <c r="I152" s="20" t="s">
        <v>1833</v>
      </c>
      <c r="J152" s="21" t="s">
        <v>2197</v>
      </c>
    </row>
    <row r="153" s="10" customFormat="1" ht="34.9" customHeight="1" spans="1:10">
      <c r="A153" s="22"/>
      <c r="B153" s="22"/>
      <c r="C153" s="20" t="s">
        <v>1828</v>
      </c>
      <c r="D153" s="20" t="s">
        <v>1842</v>
      </c>
      <c r="E153" s="21" t="s">
        <v>2198</v>
      </c>
      <c r="F153" s="20" t="s">
        <v>45</v>
      </c>
      <c r="G153" s="21" t="s">
        <v>2199</v>
      </c>
      <c r="H153" s="20" t="s">
        <v>2186</v>
      </c>
      <c r="I153" s="20" t="s">
        <v>1833</v>
      </c>
      <c r="J153" s="21" t="s">
        <v>2198</v>
      </c>
    </row>
    <row r="154" s="10" customFormat="1" ht="34.9" customHeight="1" spans="1:10">
      <c r="A154" s="22"/>
      <c r="B154" s="22"/>
      <c r="C154" s="20" t="s">
        <v>1828</v>
      </c>
      <c r="D154" s="20" t="s">
        <v>1845</v>
      </c>
      <c r="E154" s="21" t="s">
        <v>2200</v>
      </c>
      <c r="F154" s="20" t="s">
        <v>1865</v>
      </c>
      <c r="G154" s="21" t="s">
        <v>2201</v>
      </c>
      <c r="H154" s="20" t="s">
        <v>1867</v>
      </c>
      <c r="I154" s="20" t="s">
        <v>1833</v>
      </c>
      <c r="J154" s="21" t="s">
        <v>2200</v>
      </c>
    </row>
    <row r="155" s="10" customFormat="1" ht="34.9" customHeight="1" spans="1:10">
      <c r="A155" s="22"/>
      <c r="B155" s="22"/>
      <c r="C155" s="20" t="s">
        <v>1851</v>
      </c>
      <c r="D155" s="20" t="s">
        <v>1892</v>
      </c>
      <c r="E155" s="21" t="s">
        <v>2202</v>
      </c>
      <c r="F155" s="20" t="s">
        <v>1865</v>
      </c>
      <c r="G155" s="21" t="s">
        <v>2203</v>
      </c>
      <c r="H155" s="20" t="s">
        <v>2151</v>
      </c>
      <c r="I155" s="20" t="s">
        <v>1855</v>
      </c>
      <c r="J155" s="21" t="s">
        <v>2204</v>
      </c>
    </row>
    <row r="156" s="10" customFormat="1" ht="34.9" customHeight="1" spans="1:10">
      <c r="A156" s="22"/>
      <c r="B156" s="22"/>
      <c r="C156" s="20" t="s">
        <v>1851</v>
      </c>
      <c r="D156" s="20" t="s">
        <v>1892</v>
      </c>
      <c r="E156" s="21" t="s">
        <v>2205</v>
      </c>
      <c r="F156" s="20" t="s">
        <v>45</v>
      </c>
      <c r="G156" s="21" t="s">
        <v>2206</v>
      </c>
      <c r="H156" s="20" t="s">
        <v>45</v>
      </c>
      <c r="I156" s="20" t="s">
        <v>1855</v>
      </c>
      <c r="J156" s="21" t="s">
        <v>2207</v>
      </c>
    </row>
    <row r="157" s="10" customFormat="1" ht="34.9" customHeight="1" spans="1:10">
      <c r="A157" s="22"/>
      <c r="B157" s="22"/>
      <c r="C157" s="20" t="s">
        <v>1851</v>
      </c>
      <c r="D157" s="20" t="s">
        <v>1892</v>
      </c>
      <c r="E157" s="21" t="s">
        <v>2207</v>
      </c>
      <c r="F157" s="20" t="s">
        <v>45</v>
      </c>
      <c r="G157" s="21" t="s">
        <v>2206</v>
      </c>
      <c r="H157" s="20" t="s">
        <v>45</v>
      </c>
      <c r="I157" s="20" t="s">
        <v>1855</v>
      </c>
      <c r="J157" s="21" t="s">
        <v>2207</v>
      </c>
    </row>
    <row r="158" s="10" customFormat="1" ht="34.9" customHeight="1" spans="1:10">
      <c r="A158" s="23"/>
      <c r="B158" s="23"/>
      <c r="C158" s="20" t="s">
        <v>1869</v>
      </c>
      <c r="D158" s="20" t="s">
        <v>1870</v>
      </c>
      <c r="E158" s="21" t="s">
        <v>2208</v>
      </c>
      <c r="F158" s="20" t="s">
        <v>1865</v>
      </c>
      <c r="G158" s="21" t="s">
        <v>2167</v>
      </c>
      <c r="H158" s="20" t="s">
        <v>1837</v>
      </c>
      <c r="I158" s="20" t="s">
        <v>1833</v>
      </c>
      <c r="J158" s="21" t="s">
        <v>2209</v>
      </c>
    </row>
    <row r="159" s="10" customFormat="1" ht="25.15" customHeight="1" spans="1:10">
      <c r="A159" s="17" t="s">
        <v>2210</v>
      </c>
      <c r="B159" s="18"/>
      <c r="C159" s="18"/>
      <c r="D159" s="18"/>
      <c r="E159" s="18"/>
      <c r="F159" s="18"/>
      <c r="G159" s="18"/>
      <c r="H159" s="18"/>
      <c r="I159" s="18"/>
      <c r="J159" s="24"/>
    </row>
    <row r="160" s="10" customFormat="1" ht="34.15" customHeight="1" spans="1:10">
      <c r="A160" s="19" t="s">
        <v>2211</v>
      </c>
      <c r="B160" s="19" t="s">
        <v>2212</v>
      </c>
      <c r="C160" s="20" t="s">
        <v>1828</v>
      </c>
      <c r="D160" s="20" t="s">
        <v>1829</v>
      </c>
      <c r="E160" s="21" t="s">
        <v>2213</v>
      </c>
      <c r="F160" s="20" t="s">
        <v>45</v>
      </c>
      <c r="G160" s="21" t="s">
        <v>2214</v>
      </c>
      <c r="H160" s="20" t="s">
        <v>1961</v>
      </c>
      <c r="I160" s="20" t="s">
        <v>1833</v>
      </c>
      <c r="J160" s="21" t="s">
        <v>2215</v>
      </c>
    </row>
    <row r="161" s="10" customFormat="1" ht="34.15" customHeight="1" spans="1:10">
      <c r="A161" s="22"/>
      <c r="B161" s="22"/>
      <c r="C161" s="20" t="s">
        <v>1851</v>
      </c>
      <c r="D161" s="20" t="s">
        <v>1892</v>
      </c>
      <c r="E161" s="21" t="s">
        <v>2216</v>
      </c>
      <c r="F161" s="20" t="s">
        <v>45</v>
      </c>
      <c r="G161" s="21" t="s">
        <v>2217</v>
      </c>
      <c r="H161" s="20" t="s">
        <v>2218</v>
      </c>
      <c r="I161" s="20" t="s">
        <v>1833</v>
      </c>
      <c r="J161" s="21" t="s">
        <v>2219</v>
      </c>
    </row>
    <row r="162" s="10" customFormat="1" ht="34.15" customHeight="1" spans="1:10">
      <c r="A162" s="22"/>
      <c r="B162" s="22"/>
      <c r="C162" s="20" t="s">
        <v>1851</v>
      </c>
      <c r="D162" s="20" t="s">
        <v>1863</v>
      </c>
      <c r="E162" s="21" t="s">
        <v>2220</v>
      </c>
      <c r="F162" s="20" t="s">
        <v>45</v>
      </c>
      <c r="G162" s="21" t="s">
        <v>2221</v>
      </c>
      <c r="H162" s="20" t="s">
        <v>1837</v>
      </c>
      <c r="I162" s="20" t="s">
        <v>1855</v>
      </c>
      <c r="J162" s="21" t="s">
        <v>2222</v>
      </c>
    </row>
    <row r="163" s="10" customFormat="1" ht="34.15" customHeight="1" spans="1:10">
      <c r="A163" s="23"/>
      <c r="B163" s="23"/>
      <c r="C163" s="20" t="s">
        <v>1869</v>
      </c>
      <c r="D163" s="20" t="s">
        <v>1870</v>
      </c>
      <c r="E163" s="21" t="s">
        <v>2223</v>
      </c>
      <c r="F163" s="20" t="s">
        <v>45</v>
      </c>
      <c r="G163" s="21" t="s">
        <v>2224</v>
      </c>
      <c r="H163" s="20" t="s">
        <v>1837</v>
      </c>
      <c r="I163" s="20" t="s">
        <v>1855</v>
      </c>
      <c r="J163" s="21" t="s">
        <v>2223</v>
      </c>
    </row>
    <row r="164" s="10" customFormat="1" ht="25.15" customHeight="1" spans="1:10">
      <c r="A164" s="17" t="s">
        <v>2225</v>
      </c>
      <c r="B164" s="18"/>
      <c r="C164" s="18"/>
      <c r="D164" s="18"/>
      <c r="E164" s="18"/>
      <c r="F164" s="18"/>
      <c r="G164" s="18"/>
      <c r="H164" s="18"/>
      <c r="I164" s="18"/>
      <c r="J164" s="24"/>
    </row>
    <row r="165" s="10" customFormat="1" ht="28.9" customHeight="1" spans="1:10">
      <c r="A165" s="19" t="s">
        <v>2226</v>
      </c>
      <c r="B165" s="19" t="s">
        <v>2227</v>
      </c>
      <c r="C165" s="20" t="s">
        <v>1828</v>
      </c>
      <c r="D165" s="20" t="s">
        <v>1829</v>
      </c>
      <c r="E165" s="21" t="s">
        <v>2228</v>
      </c>
      <c r="F165" s="20" t="s">
        <v>45</v>
      </c>
      <c r="G165" s="21" t="s">
        <v>2173</v>
      </c>
      <c r="H165" s="20" t="s">
        <v>2022</v>
      </c>
      <c r="I165" s="20" t="s">
        <v>1833</v>
      </c>
      <c r="J165" s="21" t="s">
        <v>2229</v>
      </c>
    </row>
    <row r="166" s="10" customFormat="1" ht="28.9" customHeight="1" spans="1:10">
      <c r="A166" s="22"/>
      <c r="B166" s="22"/>
      <c r="C166" s="20" t="s">
        <v>1828</v>
      </c>
      <c r="D166" s="20" t="s">
        <v>1829</v>
      </c>
      <c r="E166" s="21" t="s">
        <v>2230</v>
      </c>
      <c r="F166" s="20" t="s">
        <v>45</v>
      </c>
      <c r="G166" s="21" t="s">
        <v>2231</v>
      </c>
      <c r="H166" s="20" t="s">
        <v>2232</v>
      </c>
      <c r="I166" s="20" t="s">
        <v>1833</v>
      </c>
      <c r="J166" s="21" t="s">
        <v>2233</v>
      </c>
    </row>
    <row r="167" s="10" customFormat="1" ht="28.9" customHeight="1" spans="1:10">
      <c r="A167" s="22"/>
      <c r="B167" s="22"/>
      <c r="C167" s="20" t="s">
        <v>1828</v>
      </c>
      <c r="D167" s="20" t="s">
        <v>1842</v>
      </c>
      <c r="E167" s="21" t="s">
        <v>2234</v>
      </c>
      <c r="F167" s="20" t="s">
        <v>45</v>
      </c>
      <c r="G167" s="21" t="s">
        <v>1836</v>
      </c>
      <c r="H167" s="20" t="s">
        <v>1837</v>
      </c>
      <c r="I167" s="20" t="s">
        <v>1833</v>
      </c>
      <c r="J167" s="21" t="s">
        <v>2235</v>
      </c>
    </row>
    <row r="168" s="10" customFormat="1" ht="28.9" customHeight="1" spans="1:10">
      <c r="A168" s="22"/>
      <c r="B168" s="22"/>
      <c r="C168" s="20" t="s">
        <v>1828</v>
      </c>
      <c r="D168" s="20" t="s">
        <v>1848</v>
      </c>
      <c r="E168" s="21" t="s">
        <v>2236</v>
      </c>
      <c r="F168" s="20" t="s">
        <v>45</v>
      </c>
      <c r="G168" s="21" t="s">
        <v>2231</v>
      </c>
      <c r="H168" s="20" t="s">
        <v>1896</v>
      </c>
      <c r="I168" s="20" t="s">
        <v>1833</v>
      </c>
      <c r="J168" s="21" t="s">
        <v>2237</v>
      </c>
    </row>
    <row r="169" s="10" customFormat="1" ht="28.9" customHeight="1" spans="1:10">
      <c r="A169" s="22"/>
      <c r="B169" s="22"/>
      <c r="C169" s="20" t="s">
        <v>1851</v>
      </c>
      <c r="D169" s="20" t="s">
        <v>1892</v>
      </c>
      <c r="E169" s="21" t="s">
        <v>2238</v>
      </c>
      <c r="F169" s="20" t="s">
        <v>1865</v>
      </c>
      <c r="G169" s="21" t="s">
        <v>2239</v>
      </c>
      <c r="H169" s="20" t="s">
        <v>1837</v>
      </c>
      <c r="I169" s="20" t="s">
        <v>1855</v>
      </c>
      <c r="J169" s="21" t="s">
        <v>2240</v>
      </c>
    </row>
    <row r="170" s="10" customFormat="1" ht="28.9" customHeight="1" spans="1:10">
      <c r="A170" s="22"/>
      <c r="B170" s="22"/>
      <c r="C170" s="20" t="s">
        <v>1851</v>
      </c>
      <c r="D170" s="20" t="s">
        <v>1852</v>
      </c>
      <c r="E170" s="21" t="s">
        <v>2241</v>
      </c>
      <c r="F170" s="20" t="s">
        <v>45</v>
      </c>
      <c r="G170" s="21" t="s">
        <v>1881</v>
      </c>
      <c r="H170" s="20" t="s">
        <v>1837</v>
      </c>
      <c r="I170" s="20" t="s">
        <v>1833</v>
      </c>
      <c r="J170" s="21" t="s">
        <v>2242</v>
      </c>
    </row>
    <row r="171" s="10" customFormat="1" ht="28.9" customHeight="1" spans="1:10">
      <c r="A171" s="23"/>
      <c r="B171" s="23"/>
      <c r="C171" s="20" t="s">
        <v>1869</v>
      </c>
      <c r="D171" s="20" t="s">
        <v>1870</v>
      </c>
      <c r="E171" s="21" t="s">
        <v>2243</v>
      </c>
      <c r="F171" s="20" t="s">
        <v>1839</v>
      </c>
      <c r="G171" s="21" t="s">
        <v>2244</v>
      </c>
      <c r="H171" s="20" t="s">
        <v>1837</v>
      </c>
      <c r="I171" s="20" t="s">
        <v>1833</v>
      </c>
      <c r="J171" s="21" t="s">
        <v>2245</v>
      </c>
    </row>
  </sheetData>
  <mergeCells count="51">
    <mergeCell ref="A1:J1"/>
    <mergeCell ref="A5:J5"/>
    <mergeCell ref="A27:J27"/>
    <mergeCell ref="A41:J41"/>
    <mergeCell ref="A47:J47"/>
    <mergeCell ref="A56:J56"/>
    <mergeCell ref="A68:J68"/>
    <mergeCell ref="A85:J85"/>
    <mergeCell ref="A95:J95"/>
    <mergeCell ref="A122:J122"/>
    <mergeCell ref="A136:J136"/>
    <mergeCell ref="A141:J141"/>
    <mergeCell ref="A147:J147"/>
    <mergeCell ref="A159:J159"/>
    <mergeCell ref="A164:J164"/>
    <mergeCell ref="A6:A17"/>
    <mergeCell ref="A18:A26"/>
    <mergeCell ref="A28:A40"/>
    <mergeCell ref="A42:A46"/>
    <mergeCell ref="A48:A55"/>
    <mergeCell ref="A57:A62"/>
    <mergeCell ref="A63:A67"/>
    <mergeCell ref="A69:A84"/>
    <mergeCell ref="A86:A94"/>
    <mergeCell ref="A96:A108"/>
    <mergeCell ref="A109:A121"/>
    <mergeCell ref="A123:A125"/>
    <mergeCell ref="A126:A135"/>
    <mergeCell ref="A137:A140"/>
    <mergeCell ref="A142:A146"/>
    <mergeCell ref="A148:A158"/>
    <mergeCell ref="A160:A163"/>
    <mergeCell ref="A165:A171"/>
    <mergeCell ref="B6:B17"/>
    <mergeCell ref="B18:B26"/>
    <mergeCell ref="B28:B40"/>
    <mergeCell ref="B42:B46"/>
    <mergeCell ref="B48:B55"/>
    <mergeCell ref="B57:B62"/>
    <mergeCell ref="B63:B67"/>
    <mergeCell ref="B69:B84"/>
    <mergeCell ref="B86:B94"/>
    <mergeCell ref="B96:B108"/>
    <mergeCell ref="B109:B121"/>
    <mergeCell ref="B123:B125"/>
    <mergeCell ref="B126:B135"/>
    <mergeCell ref="B137:B140"/>
    <mergeCell ref="B142:B146"/>
    <mergeCell ref="B148:B158"/>
    <mergeCell ref="B160:B163"/>
    <mergeCell ref="B165:B171"/>
  </mergeCells>
  <pageMargins left="0.75" right="0.75" top="1" bottom="1" header="0.509027777777778" footer="0.509027777777778"/>
  <pageSetup paperSize="9" scale="70" orientation="landscape"/>
  <headerFooter/>
  <ignoredErrors>
    <ignoredError sqref="G8:G26 G6:G7 G28:G40 G42:G46" numberStoredAsText="1"/>
  </ignoredError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E6" sqref="E6"/>
    </sheetView>
  </sheetViews>
  <sheetFormatPr defaultColWidth="9" defaultRowHeight="13.5" outlineLevelCol="1"/>
  <cols>
    <col min="1" max="1" width="21" style="1" customWidth="1"/>
    <col min="2" max="2" width="64.75" style="2" customWidth="1"/>
    <col min="3" max="16384" width="9" style="2"/>
  </cols>
  <sheetData>
    <row r="1" ht="31.9" customHeight="1" spans="1:2">
      <c r="A1" s="3" t="s">
        <v>2246</v>
      </c>
      <c r="B1" s="3"/>
    </row>
    <row r="3" ht="40.15" customHeight="1" spans="1:2">
      <c r="A3" s="4" t="s">
        <v>2247</v>
      </c>
      <c r="B3" s="5" t="s">
        <v>2248</v>
      </c>
    </row>
    <row r="4" ht="36" customHeight="1" spans="1:2">
      <c r="A4" s="6" t="s">
        <v>2249</v>
      </c>
      <c r="B4" s="7" t="s">
        <v>2250</v>
      </c>
    </row>
    <row r="5" ht="69" customHeight="1" spans="1:2">
      <c r="A5" s="6" t="s">
        <v>1269</v>
      </c>
      <c r="B5" s="7" t="s">
        <v>2251</v>
      </c>
    </row>
    <row r="6" ht="108" customHeight="1" spans="1:2">
      <c r="A6" s="6" t="s">
        <v>2252</v>
      </c>
      <c r="B6" s="7" t="s">
        <v>2253</v>
      </c>
    </row>
    <row r="7" ht="83.1" customHeight="1" spans="1:2">
      <c r="A7" s="6" t="s">
        <v>2254</v>
      </c>
      <c r="B7" s="7" t="s">
        <v>2255</v>
      </c>
    </row>
    <row r="8" ht="84" customHeight="1" spans="1:2">
      <c r="A8" s="6" t="s">
        <v>2256</v>
      </c>
      <c r="B8" s="7" t="s">
        <v>2257</v>
      </c>
    </row>
    <row r="9" ht="84" customHeight="1" spans="1:2">
      <c r="A9" s="8" t="s">
        <v>2258</v>
      </c>
      <c r="B9" s="7" t="s">
        <v>2259</v>
      </c>
    </row>
    <row r="10" ht="78" customHeight="1" spans="1:2">
      <c r="A10" s="8" t="s">
        <v>2260</v>
      </c>
      <c r="B10" s="7" t="s">
        <v>2261</v>
      </c>
    </row>
    <row r="11" ht="254.1" customHeight="1" spans="1:2">
      <c r="A11" s="8" t="s">
        <v>2262</v>
      </c>
      <c r="B11" s="7" t="s">
        <v>2263</v>
      </c>
    </row>
    <row r="12" ht="165" customHeight="1" spans="1:2">
      <c r="A12" s="8" t="s">
        <v>2264</v>
      </c>
      <c r="B12" s="7" t="s">
        <v>2265</v>
      </c>
    </row>
    <row r="13" ht="141" customHeight="1" spans="1:2">
      <c r="A13" s="8" t="s">
        <v>2266</v>
      </c>
      <c r="B13" s="7" t="s">
        <v>2267</v>
      </c>
    </row>
  </sheetData>
  <mergeCells count="1">
    <mergeCell ref="A1:B1"/>
  </mergeCells>
  <conditionalFormatting sqref="A4">
    <cfRule type="expression" dxfId="1" priority="1" stopIfTrue="1">
      <formula>"len($A:$A)=3"</formula>
    </cfRule>
  </conditionalFormatting>
  <conditionalFormatting sqref="A7">
    <cfRule type="expression" dxfId="1" priority="2" stopIfTrue="1">
      <formula>"len($A:$A)=3"</formula>
    </cfRule>
  </conditionalFormatting>
  <conditionalFormatting sqref="A5:A6 A8">
    <cfRule type="expression" dxfId="1" priority="3" stopIfTrue="1">
      <formula>"len($A:$A)=3"</formula>
    </cfRule>
  </conditionalFormatting>
  <pageMargins left="0.75" right="0.75" top="1" bottom="1" header="0.509027777777778" footer="0.509027777777778"/>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1354"/>
  <sheetViews>
    <sheetView showGridLines="0" showZeros="0" workbookViewId="0">
      <pane xSplit="1" ySplit="3" topLeftCell="B4" activePane="bottomRight" state="frozen"/>
      <selection/>
      <selection pane="topRight"/>
      <selection pane="bottomLeft"/>
      <selection pane="bottomRight" activeCell="F1330" sqref="F1330"/>
    </sheetView>
  </sheetViews>
  <sheetFormatPr defaultColWidth="9" defaultRowHeight="14.25" outlineLevelCol="3"/>
  <cols>
    <col min="1" max="1" width="50.625" style="159" customWidth="1"/>
    <col min="2" max="2" width="18.875" style="159" customWidth="1"/>
    <col min="3" max="3" width="19" style="159" customWidth="1"/>
    <col min="4" max="4" width="20.625" style="287" customWidth="1"/>
    <col min="5" max="16384" width="9" style="159"/>
  </cols>
  <sheetData>
    <row r="1" s="234" customFormat="1" ht="45" customHeight="1" spans="1:4">
      <c r="A1" s="363" t="s">
        <v>81</v>
      </c>
      <c r="B1" s="363"/>
      <c r="C1" s="363"/>
      <c r="D1" s="363"/>
    </row>
    <row r="2" s="234" customFormat="1" ht="20.1" customHeight="1" spans="1:4">
      <c r="A2" s="364"/>
      <c r="B2" s="365"/>
      <c r="C2" s="366"/>
      <c r="D2" s="366" t="s">
        <v>1</v>
      </c>
    </row>
    <row r="3" s="160" customFormat="1" ht="45" customHeight="1" spans="1:4">
      <c r="A3" s="367" t="s">
        <v>2</v>
      </c>
      <c r="B3" s="368" t="s">
        <v>41</v>
      </c>
      <c r="C3" s="368" t="s">
        <v>42</v>
      </c>
      <c r="D3" s="368" t="s">
        <v>3</v>
      </c>
    </row>
    <row r="4" ht="36" customHeight="1" spans="1:4">
      <c r="A4" s="268" t="s">
        <v>43</v>
      </c>
      <c r="B4" s="269">
        <f>SUM(B5,B17,B26,B37,B48,B59,B70,B83,B92,B105,B115,B124,B135,B148,B155,B163,B169,B176,B183,B190,B197,B204,B212,B218,B224,B231,B246)</f>
        <v>68863</v>
      </c>
      <c r="C4" s="269">
        <f>SUM(C5,C17,C26,C37,C48,C59,C70,C83,C92,C105,C115,C124,C135,C148,C155,C163,C169,C176,C183,C190,C197,C204,C212,C218,C224,C231,C246)</f>
        <v>93645</v>
      </c>
      <c r="D4" s="369">
        <f t="shared" ref="D4:D54" si="0">IF(B4&lt;&gt;0,C4/B4-1,"")</f>
        <v>0.36</v>
      </c>
    </row>
    <row r="5" ht="36" customHeight="1" spans="1:4">
      <c r="A5" s="268" t="s">
        <v>82</v>
      </c>
      <c r="B5" s="269">
        <f>SUM(B6:B16)</f>
        <v>2891</v>
      </c>
      <c r="C5" s="269">
        <f>SUM(C6:C16)</f>
        <v>2853</v>
      </c>
      <c r="D5" s="369">
        <f t="shared" si="0"/>
        <v>-0.013</v>
      </c>
    </row>
    <row r="6" ht="36" customHeight="1" spans="1:4">
      <c r="A6" s="271" t="s">
        <v>83</v>
      </c>
      <c r="B6" s="272">
        <v>1411</v>
      </c>
      <c r="C6" s="272">
        <v>1393</v>
      </c>
      <c r="D6" s="370">
        <f t="shared" si="0"/>
        <v>-0.013</v>
      </c>
    </row>
    <row r="7" ht="36" customHeight="1" spans="1:4">
      <c r="A7" s="271" t="s">
        <v>84</v>
      </c>
      <c r="B7" s="272">
        <v>931</v>
      </c>
      <c r="C7" s="272">
        <v>1061</v>
      </c>
      <c r="D7" s="370">
        <f t="shared" si="0"/>
        <v>0.14</v>
      </c>
    </row>
    <row r="8" ht="36" customHeight="1" spans="1:4">
      <c r="A8" s="271" t="s">
        <v>85</v>
      </c>
      <c r="B8" s="272">
        <v>0</v>
      </c>
      <c r="C8" s="272">
        <v>0</v>
      </c>
      <c r="D8" s="370" t="str">
        <f t="shared" si="0"/>
        <v/>
      </c>
    </row>
    <row r="9" ht="36" customHeight="1" spans="1:4">
      <c r="A9" s="271" t="s">
        <v>86</v>
      </c>
      <c r="B9" s="272">
        <v>0</v>
      </c>
      <c r="C9" s="272">
        <v>0</v>
      </c>
      <c r="D9" s="370" t="str">
        <f t="shared" si="0"/>
        <v/>
      </c>
    </row>
    <row r="10" ht="36" customHeight="1" spans="1:4">
      <c r="A10" s="271" t="s">
        <v>87</v>
      </c>
      <c r="B10" s="272">
        <v>30</v>
      </c>
      <c r="C10" s="272">
        <v>30</v>
      </c>
      <c r="D10" s="370">
        <f t="shared" si="0"/>
        <v>0</v>
      </c>
    </row>
    <row r="11" ht="36" customHeight="1" spans="1:4">
      <c r="A11" s="271" t="s">
        <v>88</v>
      </c>
      <c r="B11" s="272">
        <v>0</v>
      </c>
      <c r="C11" s="272">
        <v>0</v>
      </c>
      <c r="D11" s="370" t="str">
        <f t="shared" si="0"/>
        <v/>
      </c>
    </row>
    <row r="12" ht="36" customHeight="1" spans="1:4">
      <c r="A12" s="271" t="s">
        <v>89</v>
      </c>
      <c r="B12" s="272">
        <v>100</v>
      </c>
      <c r="C12" s="272">
        <v>100</v>
      </c>
      <c r="D12" s="370">
        <f t="shared" si="0"/>
        <v>0</v>
      </c>
    </row>
    <row r="13" ht="36" customHeight="1" spans="1:4">
      <c r="A13" s="271" t="s">
        <v>90</v>
      </c>
      <c r="B13" s="272">
        <v>269</v>
      </c>
      <c r="C13" s="272">
        <v>269</v>
      </c>
      <c r="D13" s="370">
        <f t="shared" si="0"/>
        <v>0</v>
      </c>
    </row>
    <row r="14" ht="36" customHeight="1" spans="1:4">
      <c r="A14" s="271" t="s">
        <v>91</v>
      </c>
      <c r="B14" s="272">
        <v>0</v>
      </c>
      <c r="C14" s="272">
        <v>0</v>
      </c>
      <c r="D14" s="370" t="str">
        <f t="shared" si="0"/>
        <v/>
      </c>
    </row>
    <row r="15" ht="36" customHeight="1" spans="1:4">
      <c r="A15" s="271" t="s">
        <v>92</v>
      </c>
      <c r="B15" s="272">
        <v>0</v>
      </c>
      <c r="C15" s="272">
        <v>0</v>
      </c>
      <c r="D15" s="370" t="str">
        <f t="shared" si="0"/>
        <v/>
      </c>
    </row>
    <row r="16" ht="36" customHeight="1" spans="1:4">
      <c r="A16" s="271" t="s">
        <v>93</v>
      </c>
      <c r="B16" s="272">
        <v>150</v>
      </c>
      <c r="C16" s="272">
        <v>0</v>
      </c>
      <c r="D16" s="370">
        <f t="shared" si="0"/>
        <v>-1</v>
      </c>
    </row>
    <row r="17" ht="36" customHeight="1" spans="1:4">
      <c r="A17" s="268" t="s">
        <v>94</v>
      </c>
      <c r="B17" s="269">
        <f>SUM(B18:B25)</f>
        <v>2034</v>
      </c>
      <c r="C17" s="269">
        <f>SUM(C18:C25)</f>
        <v>2235</v>
      </c>
      <c r="D17" s="369">
        <f t="shared" si="0"/>
        <v>0.099</v>
      </c>
    </row>
    <row r="18" ht="36" customHeight="1" spans="1:4">
      <c r="A18" s="271" t="s">
        <v>83</v>
      </c>
      <c r="B18" s="272">
        <v>1129</v>
      </c>
      <c r="C18" s="272">
        <v>1122</v>
      </c>
      <c r="D18" s="370">
        <f t="shared" si="0"/>
        <v>-0.006</v>
      </c>
    </row>
    <row r="19" ht="36" customHeight="1" spans="1:4">
      <c r="A19" s="271" t="s">
        <v>84</v>
      </c>
      <c r="B19" s="272">
        <v>605</v>
      </c>
      <c r="C19" s="272">
        <v>795</v>
      </c>
      <c r="D19" s="370">
        <f t="shared" si="0"/>
        <v>0.314</v>
      </c>
    </row>
    <row r="20" ht="36" customHeight="1" spans="1:4">
      <c r="A20" s="271" t="s">
        <v>85</v>
      </c>
      <c r="B20" s="272">
        <v>0</v>
      </c>
      <c r="C20" s="272">
        <v>0</v>
      </c>
      <c r="D20" s="370" t="str">
        <f t="shared" si="0"/>
        <v/>
      </c>
    </row>
    <row r="21" ht="36" customHeight="1" spans="1:4">
      <c r="A21" s="271" t="s">
        <v>95</v>
      </c>
      <c r="B21" s="272">
        <v>0</v>
      </c>
      <c r="C21" s="272">
        <v>0</v>
      </c>
      <c r="D21" s="370" t="str">
        <f t="shared" si="0"/>
        <v/>
      </c>
    </row>
    <row r="22" ht="36" customHeight="1" spans="1:4">
      <c r="A22" s="271" t="s">
        <v>96</v>
      </c>
      <c r="B22" s="272">
        <v>22</v>
      </c>
      <c r="C22" s="272">
        <v>130</v>
      </c>
      <c r="D22" s="370">
        <f t="shared" si="0"/>
        <v>4.909</v>
      </c>
    </row>
    <row r="23" ht="36" customHeight="1" spans="1:4">
      <c r="A23" s="271" t="s">
        <v>97</v>
      </c>
      <c r="B23" s="272">
        <v>238</v>
      </c>
      <c r="C23" s="272">
        <v>138</v>
      </c>
      <c r="D23" s="370">
        <f t="shared" si="0"/>
        <v>-0.42</v>
      </c>
    </row>
    <row r="24" ht="36" customHeight="1" spans="1:4">
      <c r="A24" s="271" t="s">
        <v>92</v>
      </c>
      <c r="B24" s="272">
        <v>0</v>
      </c>
      <c r="C24" s="272">
        <v>0</v>
      </c>
      <c r="D24" s="370" t="str">
        <f t="shared" si="0"/>
        <v/>
      </c>
    </row>
    <row r="25" ht="36" customHeight="1" spans="1:4">
      <c r="A25" s="271" t="s">
        <v>98</v>
      </c>
      <c r="B25" s="272">
        <v>40</v>
      </c>
      <c r="C25" s="272">
        <v>50</v>
      </c>
      <c r="D25" s="370">
        <f t="shared" si="0"/>
        <v>0.25</v>
      </c>
    </row>
    <row r="26" ht="36" customHeight="1" spans="1:4">
      <c r="A26" s="268" t="s">
        <v>99</v>
      </c>
      <c r="B26" s="269">
        <f>SUM(B27:B36)</f>
        <v>7399</v>
      </c>
      <c r="C26" s="269">
        <f>SUM(C27:C36)</f>
        <v>6701</v>
      </c>
      <c r="D26" s="369">
        <f t="shared" si="0"/>
        <v>-0.094</v>
      </c>
    </row>
    <row r="27" ht="36" customHeight="1" spans="1:4">
      <c r="A27" s="271" t="s">
        <v>83</v>
      </c>
      <c r="B27" s="272">
        <v>3738</v>
      </c>
      <c r="C27" s="272">
        <v>3670</v>
      </c>
      <c r="D27" s="370">
        <f t="shared" si="0"/>
        <v>-0.018</v>
      </c>
    </row>
    <row r="28" ht="36" customHeight="1" spans="1:4">
      <c r="A28" s="271" t="s">
        <v>84</v>
      </c>
      <c r="B28" s="272">
        <v>3035</v>
      </c>
      <c r="C28" s="272">
        <v>2387</v>
      </c>
      <c r="D28" s="370">
        <f t="shared" si="0"/>
        <v>-0.214</v>
      </c>
    </row>
    <row r="29" ht="36" customHeight="1" spans="1:4">
      <c r="A29" s="271" t="s">
        <v>85</v>
      </c>
      <c r="B29" s="272">
        <v>0</v>
      </c>
      <c r="C29" s="272">
        <v>0</v>
      </c>
      <c r="D29" s="370" t="str">
        <f t="shared" si="0"/>
        <v/>
      </c>
    </row>
    <row r="30" ht="36" customHeight="1" spans="1:4">
      <c r="A30" s="271" t="s">
        <v>100</v>
      </c>
      <c r="B30" s="272">
        <v>0</v>
      </c>
      <c r="C30" s="272">
        <v>0</v>
      </c>
      <c r="D30" s="370" t="str">
        <f t="shared" si="0"/>
        <v/>
      </c>
    </row>
    <row r="31" ht="36" customHeight="1" spans="1:4">
      <c r="A31" s="271" t="s">
        <v>101</v>
      </c>
      <c r="B31" s="272">
        <v>0</v>
      </c>
      <c r="C31" s="272">
        <v>0</v>
      </c>
      <c r="D31" s="370" t="str">
        <f t="shared" si="0"/>
        <v/>
      </c>
    </row>
    <row r="32" ht="36" customHeight="1" spans="1:4">
      <c r="A32" s="271" t="s">
        <v>102</v>
      </c>
      <c r="B32" s="272">
        <v>0</v>
      </c>
      <c r="C32" s="272">
        <v>0</v>
      </c>
      <c r="D32" s="370" t="str">
        <f t="shared" si="0"/>
        <v/>
      </c>
    </row>
    <row r="33" ht="36" customHeight="1" spans="1:4">
      <c r="A33" s="271" t="s">
        <v>103</v>
      </c>
      <c r="B33" s="272">
        <v>596</v>
      </c>
      <c r="C33" s="272">
        <v>632</v>
      </c>
      <c r="D33" s="370">
        <f t="shared" si="0"/>
        <v>0.06</v>
      </c>
    </row>
    <row r="34" ht="36" customHeight="1" spans="1:4">
      <c r="A34" s="271" t="s">
        <v>104</v>
      </c>
      <c r="B34" s="272">
        <v>0</v>
      </c>
      <c r="C34" s="272">
        <v>0</v>
      </c>
      <c r="D34" s="370" t="str">
        <f t="shared" si="0"/>
        <v/>
      </c>
    </row>
    <row r="35" ht="36" customHeight="1" spans="1:4">
      <c r="A35" s="271" t="s">
        <v>92</v>
      </c>
      <c r="B35" s="272">
        <v>12</v>
      </c>
      <c r="C35" s="272">
        <v>12</v>
      </c>
      <c r="D35" s="370">
        <f t="shared" si="0"/>
        <v>0</v>
      </c>
    </row>
    <row r="36" ht="36" customHeight="1" spans="1:4">
      <c r="A36" s="271" t="s">
        <v>105</v>
      </c>
      <c r="B36" s="272">
        <v>18</v>
      </c>
      <c r="C36" s="272">
        <v>0</v>
      </c>
      <c r="D36" s="370">
        <f t="shared" si="0"/>
        <v>-1</v>
      </c>
    </row>
    <row r="37" ht="36" customHeight="1" spans="1:4">
      <c r="A37" s="268" t="s">
        <v>106</v>
      </c>
      <c r="B37" s="269">
        <f>SUM(B38:B47)</f>
        <v>5566</v>
      </c>
      <c r="C37" s="269">
        <f>SUM(C38:C47)</f>
        <v>13251</v>
      </c>
      <c r="D37" s="369">
        <f t="shared" si="0"/>
        <v>1.381</v>
      </c>
    </row>
    <row r="38" ht="36" customHeight="1" spans="1:4">
      <c r="A38" s="271" t="s">
        <v>83</v>
      </c>
      <c r="B38" s="272">
        <v>1853</v>
      </c>
      <c r="C38" s="272">
        <v>1871</v>
      </c>
      <c r="D38" s="370">
        <f t="shared" si="0"/>
        <v>0.01</v>
      </c>
    </row>
    <row r="39" ht="36" customHeight="1" spans="1:4">
      <c r="A39" s="271" t="s">
        <v>84</v>
      </c>
      <c r="B39" s="272">
        <v>0</v>
      </c>
      <c r="C39" s="272">
        <v>0</v>
      </c>
      <c r="D39" s="370" t="str">
        <f t="shared" si="0"/>
        <v/>
      </c>
    </row>
    <row r="40" ht="36" customHeight="1" spans="1:4">
      <c r="A40" s="271" t="s">
        <v>85</v>
      </c>
      <c r="B40" s="272">
        <v>0</v>
      </c>
      <c r="C40" s="272">
        <v>0</v>
      </c>
      <c r="D40" s="370" t="str">
        <f t="shared" si="0"/>
        <v/>
      </c>
    </row>
    <row r="41" ht="36" customHeight="1" spans="1:4">
      <c r="A41" s="271" t="s">
        <v>107</v>
      </c>
      <c r="B41" s="272">
        <v>0</v>
      </c>
      <c r="C41" s="272">
        <v>0</v>
      </c>
      <c r="D41" s="370" t="str">
        <f t="shared" si="0"/>
        <v/>
      </c>
    </row>
    <row r="42" ht="36" customHeight="1" spans="1:4">
      <c r="A42" s="271" t="s">
        <v>108</v>
      </c>
      <c r="B42" s="272">
        <v>0</v>
      </c>
      <c r="C42" s="272">
        <v>0</v>
      </c>
      <c r="D42" s="370" t="str">
        <f t="shared" si="0"/>
        <v/>
      </c>
    </row>
    <row r="43" ht="36" customHeight="1" spans="1:4">
      <c r="A43" s="271" t="s">
        <v>109</v>
      </c>
      <c r="B43" s="272">
        <v>0</v>
      </c>
      <c r="C43" s="272">
        <v>0</v>
      </c>
      <c r="D43" s="370" t="str">
        <f t="shared" si="0"/>
        <v/>
      </c>
    </row>
    <row r="44" ht="36" customHeight="1" spans="1:4">
      <c r="A44" s="271" t="s">
        <v>110</v>
      </c>
      <c r="B44" s="272">
        <v>0</v>
      </c>
      <c r="C44" s="272">
        <v>0</v>
      </c>
      <c r="D44" s="370" t="str">
        <f t="shared" si="0"/>
        <v/>
      </c>
    </row>
    <row r="45" ht="36" customHeight="1" spans="1:4">
      <c r="A45" s="271" t="s">
        <v>111</v>
      </c>
      <c r="B45" s="272">
        <v>3</v>
      </c>
      <c r="C45" s="272">
        <v>0</v>
      </c>
      <c r="D45" s="370">
        <f t="shared" si="0"/>
        <v>-1</v>
      </c>
    </row>
    <row r="46" ht="36" customHeight="1" spans="1:4">
      <c r="A46" s="271" t="s">
        <v>92</v>
      </c>
      <c r="B46" s="272">
        <v>936</v>
      </c>
      <c r="C46" s="272">
        <v>961</v>
      </c>
      <c r="D46" s="370">
        <f t="shared" si="0"/>
        <v>0.027</v>
      </c>
    </row>
    <row r="47" ht="36" customHeight="1" spans="1:4">
      <c r="A47" s="271" t="s">
        <v>112</v>
      </c>
      <c r="B47" s="272">
        <v>2774</v>
      </c>
      <c r="C47" s="272">
        <v>10419</v>
      </c>
      <c r="D47" s="370">
        <f t="shared" si="0"/>
        <v>2.756</v>
      </c>
    </row>
    <row r="48" ht="36" customHeight="1" spans="1:4">
      <c r="A48" s="268" t="s">
        <v>113</v>
      </c>
      <c r="B48" s="269">
        <f>SUM(B49:B58)</f>
        <v>2316</v>
      </c>
      <c r="C48" s="269">
        <f>SUM(C49:C58)</f>
        <v>1639</v>
      </c>
      <c r="D48" s="369">
        <f t="shared" si="0"/>
        <v>-0.292</v>
      </c>
    </row>
    <row r="49" ht="36" customHeight="1" spans="1:4">
      <c r="A49" s="271" t="s">
        <v>83</v>
      </c>
      <c r="B49" s="272">
        <v>917</v>
      </c>
      <c r="C49" s="272">
        <v>899</v>
      </c>
      <c r="D49" s="370">
        <f t="shared" si="0"/>
        <v>-0.02</v>
      </c>
    </row>
    <row r="50" ht="36" customHeight="1" spans="1:4">
      <c r="A50" s="271" t="s">
        <v>84</v>
      </c>
      <c r="B50" s="272">
        <v>0</v>
      </c>
      <c r="C50" s="272">
        <v>0</v>
      </c>
      <c r="D50" s="370" t="str">
        <f t="shared" si="0"/>
        <v/>
      </c>
    </row>
    <row r="51" ht="36" customHeight="1" spans="1:4">
      <c r="A51" s="271" t="s">
        <v>85</v>
      </c>
      <c r="B51" s="272">
        <v>0</v>
      </c>
      <c r="C51" s="272">
        <v>0</v>
      </c>
      <c r="D51" s="370" t="str">
        <f t="shared" si="0"/>
        <v/>
      </c>
    </row>
    <row r="52" ht="36" customHeight="1" spans="1:4">
      <c r="A52" s="271" t="s">
        <v>114</v>
      </c>
      <c r="B52" s="272">
        <v>39</v>
      </c>
      <c r="C52" s="272">
        <v>40</v>
      </c>
      <c r="D52" s="370">
        <f t="shared" si="0"/>
        <v>0.026</v>
      </c>
    </row>
    <row r="53" ht="36" customHeight="1" spans="1:4">
      <c r="A53" s="271" t="s">
        <v>115</v>
      </c>
      <c r="B53" s="272">
        <v>0</v>
      </c>
      <c r="C53" s="272">
        <v>0</v>
      </c>
      <c r="D53" s="370" t="str">
        <f t="shared" si="0"/>
        <v/>
      </c>
    </row>
    <row r="54" ht="36" customHeight="1" spans="1:4">
      <c r="A54" s="271" t="s">
        <v>116</v>
      </c>
      <c r="B54" s="272">
        <v>0</v>
      </c>
      <c r="C54" s="272">
        <v>0</v>
      </c>
      <c r="D54" s="370" t="str">
        <f t="shared" si="0"/>
        <v/>
      </c>
    </row>
    <row r="55" ht="36" customHeight="1" spans="1:4">
      <c r="A55" s="271" t="s">
        <v>117</v>
      </c>
      <c r="B55" s="272">
        <v>820</v>
      </c>
      <c r="C55" s="272">
        <v>220</v>
      </c>
      <c r="D55" s="370"/>
    </row>
    <row r="56" ht="36" customHeight="1" spans="1:4">
      <c r="A56" s="271" t="s">
        <v>118</v>
      </c>
      <c r="B56" s="272">
        <v>324</v>
      </c>
      <c r="C56" s="272">
        <v>350</v>
      </c>
      <c r="D56" s="370">
        <f t="shared" ref="D56:D119" si="1">IF(B56&lt;&gt;0,C56/B56-1,"")</f>
        <v>0.08</v>
      </c>
    </row>
    <row r="57" ht="36" customHeight="1" spans="1:4">
      <c r="A57" s="271" t="s">
        <v>92</v>
      </c>
      <c r="B57" s="272">
        <v>0</v>
      </c>
      <c r="C57" s="272">
        <v>0</v>
      </c>
      <c r="D57" s="370" t="str">
        <f t="shared" si="1"/>
        <v/>
      </c>
    </row>
    <row r="58" ht="36" customHeight="1" spans="1:4">
      <c r="A58" s="271" t="s">
        <v>119</v>
      </c>
      <c r="B58" s="272">
        <v>216</v>
      </c>
      <c r="C58" s="272">
        <v>130</v>
      </c>
      <c r="D58" s="370">
        <f t="shared" si="1"/>
        <v>-0.398</v>
      </c>
    </row>
    <row r="59" ht="36" customHeight="1" spans="1:4">
      <c r="A59" s="268" t="s">
        <v>120</v>
      </c>
      <c r="B59" s="269">
        <f>SUM(B60:B69)</f>
        <v>3693</v>
      </c>
      <c r="C59" s="269">
        <f>SUM(C60:C69)</f>
        <v>5191</v>
      </c>
      <c r="D59" s="369">
        <f t="shared" si="1"/>
        <v>0.406</v>
      </c>
    </row>
    <row r="60" ht="36" customHeight="1" spans="1:4">
      <c r="A60" s="271" t="s">
        <v>83</v>
      </c>
      <c r="B60" s="272">
        <v>2031</v>
      </c>
      <c r="C60" s="272">
        <v>2086</v>
      </c>
      <c r="D60" s="370">
        <f t="shared" si="1"/>
        <v>0.027</v>
      </c>
    </row>
    <row r="61" ht="36" customHeight="1" spans="1:4">
      <c r="A61" s="271" t="s">
        <v>84</v>
      </c>
      <c r="B61" s="272">
        <v>302</v>
      </c>
      <c r="C61" s="272">
        <v>370</v>
      </c>
      <c r="D61" s="370">
        <f t="shared" si="1"/>
        <v>0.225</v>
      </c>
    </row>
    <row r="62" ht="36" customHeight="1" spans="1:4">
      <c r="A62" s="271" t="s">
        <v>85</v>
      </c>
      <c r="B62" s="272">
        <v>0</v>
      </c>
      <c r="C62" s="272">
        <v>0</v>
      </c>
      <c r="D62" s="370" t="str">
        <f t="shared" si="1"/>
        <v/>
      </c>
    </row>
    <row r="63" ht="36" customHeight="1" spans="1:4">
      <c r="A63" s="271" t="s">
        <v>121</v>
      </c>
      <c r="B63" s="272">
        <v>84</v>
      </c>
      <c r="C63" s="272">
        <v>260</v>
      </c>
      <c r="D63" s="370">
        <f t="shared" si="1"/>
        <v>2.095</v>
      </c>
    </row>
    <row r="64" ht="36" customHeight="1" spans="1:4">
      <c r="A64" s="271" t="s">
        <v>122</v>
      </c>
      <c r="B64" s="272">
        <v>0</v>
      </c>
      <c r="C64" s="272">
        <v>200</v>
      </c>
      <c r="D64" s="370" t="str">
        <f t="shared" si="1"/>
        <v/>
      </c>
    </row>
    <row r="65" ht="36" customHeight="1" spans="1:4">
      <c r="A65" s="271" t="s">
        <v>123</v>
      </c>
      <c r="B65" s="272">
        <v>0</v>
      </c>
      <c r="C65" s="272">
        <v>0</v>
      </c>
      <c r="D65" s="370" t="str">
        <f t="shared" si="1"/>
        <v/>
      </c>
    </row>
    <row r="66" ht="36" customHeight="1" spans="1:4">
      <c r="A66" s="271" t="s">
        <v>124</v>
      </c>
      <c r="B66" s="272">
        <v>280</v>
      </c>
      <c r="C66" s="272">
        <v>1080</v>
      </c>
      <c r="D66" s="370">
        <f t="shared" si="1"/>
        <v>2.857</v>
      </c>
    </row>
    <row r="67" ht="36" customHeight="1" spans="1:4">
      <c r="A67" s="271" t="s">
        <v>125</v>
      </c>
      <c r="B67" s="272">
        <v>605</v>
      </c>
      <c r="C67" s="272">
        <v>1025</v>
      </c>
      <c r="D67" s="370">
        <f t="shared" si="1"/>
        <v>0.694</v>
      </c>
    </row>
    <row r="68" ht="36" customHeight="1" spans="1:4">
      <c r="A68" s="271" t="s">
        <v>92</v>
      </c>
      <c r="B68" s="272">
        <v>0</v>
      </c>
      <c r="C68" s="272">
        <v>0</v>
      </c>
      <c r="D68" s="370" t="str">
        <f t="shared" si="1"/>
        <v/>
      </c>
    </row>
    <row r="69" ht="36" customHeight="1" spans="1:4">
      <c r="A69" s="271" t="s">
        <v>126</v>
      </c>
      <c r="B69" s="272">
        <v>391</v>
      </c>
      <c r="C69" s="272">
        <v>170</v>
      </c>
      <c r="D69" s="370">
        <f t="shared" si="1"/>
        <v>-0.565</v>
      </c>
    </row>
    <row r="70" ht="36" customHeight="1" spans="1:4">
      <c r="A70" s="268" t="s">
        <v>127</v>
      </c>
      <c r="B70" s="269">
        <f>SUM(B71:B82)</f>
        <v>0</v>
      </c>
      <c r="C70" s="269">
        <f>SUM(C71:C82)</f>
        <v>0</v>
      </c>
      <c r="D70" s="369" t="str">
        <f t="shared" si="1"/>
        <v/>
      </c>
    </row>
    <row r="71" ht="36" customHeight="1" spans="1:4">
      <c r="A71" s="271" t="s">
        <v>83</v>
      </c>
      <c r="B71" s="272">
        <v>0</v>
      </c>
      <c r="C71" s="272">
        <v>0</v>
      </c>
      <c r="D71" s="370" t="str">
        <f t="shared" si="1"/>
        <v/>
      </c>
    </row>
    <row r="72" ht="36" customHeight="1" spans="1:4">
      <c r="A72" s="271" t="s">
        <v>84</v>
      </c>
      <c r="B72" s="272">
        <v>0</v>
      </c>
      <c r="C72" s="272">
        <v>0</v>
      </c>
      <c r="D72" s="370" t="str">
        <f t="shared" si="1"/>
        <v/>
      </c>
    </row>
    <row r="73" ht="36" customHeight="1" spans="1:4">
      <c r="A73" s="271" t="s">
        <v>85</v>
      </c>
      <c r="B73" s="272">
        <v>0</v>
      </c>
      <c r="C73" s="272">
        <v>0</v>
      </c>
      <c r="D73" s="370" t="str">
        <f t="shared" si="1"/>
        <v/>
      </c>
    </row>
    <row r="74" ht="36" customHeight="1" spans="1:4">
      <c r="A74" s="271" t="s">
        <v>128</v>
      </c>
      <c r="B74" s="272">
        <v>0</v>
      </c>
      <c r="C74" s="272">
        <v>0</v>
      </c>
      <c r="D74" s="370" t="str">
        <f t="shared" si="1"/>
        <v/>
      </c>
    </row>
    <row r="75" ht="36" customHeight="1" spans="1:4">
      <c r="A75" s="271" t="s">
        <v>129</v>
      </c>
      <c r="B75" s="272">
        <v>0</v>
      </c>
      <c r="C75" s="272">
        <v>0</v>
      </c>
      <c r="D75" s="370" t="str">
        <f t="shared" si="1"/>
        <v/>
      </c>
    </row>
    <row r="76" ht="36" customHeight="1" spans="1:4">
      <c r="A76" s="271" t="s">
        <v>130</v>
      </c>
      <c r="B76" s="272">
        <v>0</v>
      </c>
      <c r="C76" s="272">
        <v>0</v>
      </c>
      <c r="D76" s="370" t="str">
        <f t="shared" si="1"/>
        <v/>
      </c>
    </row>
    <row r="77" ht="36" customHeight="1" spans="1:4">
      <c r="A77" s="271" t="s">
        <v>131</v>
      </c>
      <c r="B77" s="272">
        <v>0</v>
      </c>
      <c r="C77" s="272">
        <v>0</v>
      </c>
      <c r="D77" s="370" t="str">
        <f t="shared" si="1"/>
        <v/>
      </c>
    </row>
    <row r="78" ht="36" customHeight="1" spans="1:4">
      <c r="A78" s="271" t="s">
        <v>132</v>
      </c>
      <c r="B78" s="272">
        <v>0</v>
      </c>
      <c r="C78" s="272">
        <v>0</v>
      </c>
      <c r="D78" s="370" t="str">
        <f t="shared" si="1"/>
        <v/>
      </c>
    </row>
    <row r="79" ht="36" customHeight="1" spans="1:4">
      <c r="A79" s="271" t="s">
        <v>124</v>
      </c>
      <c r="B79" s="272">
        <v>0</v>
      </c>
      <c r="C79" s="272">
        <v>0</v>
      </c>
      <c r="D79" s="370" t="str">
        <f t="shared" si="1"/>
        <v/>
      </c>
    </row>
    <row r="80" ht="36" customHeight="1" spans="1:4">
      <c r="A80" s="271" t="s">
        <v>133</v>
      </c>
      <c r="B80" s="272"/>
      <c r="C80" s="272">
        <v>0</v>
      </c>
      <c r="D80" s="370" t="str">
        <f t="shared" si="1"/>
        <v/>
      </c>
    </row>
    <row r="81" ht="36" customHeight="1" spans="1:4">
      <c r="A81" s="271" t="s">
        <v>92</v>
      </c>
      <c r="B81" s="272">
        <v>0</v>
      </c>
      <c r="C81" s="272">
        <v>0</v>
      </c>
      <c r="D81" s="370" t="str">
        <f t="shared" si="1"/>
        <v/>
      </c>
    </row>
    <row r="82" ht="36" customHeight="1" spans="1:4">
      <c r="A82" s="271" t="s">
        <v>134</v>
      </c>
      <c r="B82" s="272">
        <v>0</v>
      </c>
      <c r="C82" s="272">
        <v>0</v>
      </c>
      <c r="D82" s="369" t="str">
        <f t="shared" si="1"/>
        <v/>
      </c>
    </row>
    <row r="83" ht="36" customHeight="1" spans="1:4">
      <c r="A83" s="268" t="s">
        <v>135</v>
      </c>
      <c r="B83" s="269">
        <f>SUM(B84:B91)</f>
        <v>400</v>
      </c>
      <c r="C83" s="269">
        <f>SUM(C84:C91)</f>
        <v>400</v>
      </c>
      <c r="D83" s="369">
        <f t="shared" si="1"/>
        <v>0</v>
      </c>
    </row>
    <row r="84" ht="36" customHeight="1" spans="1:4">
      <c r="A84" s="271" t="s">
        <v>83</v>
      </c>
      <c r="B84" s="272">
        <v>0</v>
      </c>
      <c r="C84" s="272">
        <v>0</v>
      </c>
      <c r="D84" s="370" t="str">
        <f t="shared" si="1"/>
        <v/>
      </c>
    </row>
    <row r="85" ht="36" customHeight="1" spans="1:4">
      <c r="A85" s="271" t="s">
        <v>84</v>
      </c>
      <c r="B85" s="272">
        <v>0</v>
      </c>
      <c r="C85" s="272">
        <v>0</v>
      </c>
      <c r="D85" s="370" t="str">
        <f t="shared" si="1"/>
        <v/>
      </c>
    </row>
    <row r="86" ht="36" customHeight="1" spans="1:4">
      <c r="A86" s="271" t="s">
        <v>85</v>
      </c>
      <c r="B86" s="272">
        <v>0</v>
      </c>
      <c r="C86" s="272">
        <v>0</v>
      </c>
      <c r="D86" s="370" t="str">
        <f t="shared" si="1"/>
        <v/>
      </c>
    </row>
    <row r="87" ht="36" customHeight="1" spans="1:4">
      <c r="A87" s="271" t="s">
        <v>136</v>
      </c>
      <c r="B87" s="272">
        <v>400</v>
      </c>
      <c r="C87" s="272">
        <v>400</v>
      </c>
      <c r="D87" s="370">
        <f t="shared" si="1"/>
        <v>0</v>
      </c>
    </row>
    <row r="88" ht="36" customHeight="1" spans="1:4">
      <c r="A88" s="271" t="s">
        <v>137</v>
      </c>
      <c r="B88" s="272">
        <v>0</v>
      </c>
      <c r="C88" s="272">
        <v>0</v>
      </c>
      <c r="D88" s="370" t="str">
        <f t="shared" si="1"/>
        <v/>
      </c>
    </row>
    <row r="89" ht="36" customHeight="1" spans="1:4">
      <c r="A89" s="271" t="s">
        <v>124</v>
      </c>
      <c r="B89" s="272">
        <v>0</v>
      </c>
      <c r="C89" s="272">
        <v>0</v>
      </c>
      <c r="D89" s="370" t="str">
        <f t="shared" si="1"/>
        <v/>
      </c>
    </row>
    <row r="90" ht="36" customHeight="1" spans="1:4">
      <c r="A90" s="271" t="s">
        <v>92</v>
      </c>
      <c r="B90" s="272">
        <v>0</v>
      </c>
      <c r="C90" s="272">
        <v>0</v>
      </c>
      <c r="D90" s="370" t="str">
        <f t="shared" si="1"/>
        <v/>
      </c>
    </row>
    <row r="91" ht="36" customHeight="1" spans="1:4">
      <c r="A91" s="271" t="s">
        <v>138</v>
      </c>
      <c r="B91" s="272">
        <v>0</v>
      </c>
      <c r="C91" s="272">
        <v>0</v>
      </c>
      <c r="D91" s="369" t="str">
        <f t="shared" si="1"/>
        <v/>
      </c>
    </row>
    <row r="92" ht="36" customHeight="1" spans="1:4">
      <c r="A92" s="268" t="s">
        <v>139</v>
      </c>
      <c r="B92" s="269">
        <f>SUM(B93:B104)</f>
        <v>0</v>
      </c>
      <c r="C92" s="269">
        <f>SUM(C93:C104)</f>
        <v>0</v>
      </c>
      <c r="D92" s="369" t="str">
        <f t="shared" si="1"/>
        <v/>
      </c>
    </row>
    <row r="93" ht="36" customHeight="1" spans="1:4">
      <c r="A93" s="271" t="s">
        <v>83</v>
      </c>
      <c r="B93" s="272">
        <v>0</v>
      </c>
      <c r="C93" s="272">
        <v>0</v>
      </c>
      <c r="D93" s="370" t="str">
        <f t="shared" si="1"/>
        <v/>
      </c>
    </row>
    <row r="94" ht="36" customHeight="1" spans="1:4">
      <c r="A94" s="271" t="s">
        <v>84</v>
      </c>
      <c r="B94" s="272">
        <v>0</v>
      </c>
      <c r="C94" s="272">
        <v>0</v>
      </c>
      <c r="D94" s="370" t="str">
        <f t="shared" si="1"/>
        <v/>
      </c>
    </row>
    <row r="95" ht="36" customHeight="1" spans="1:4">
      <c r="A95" s="271" t="s">
        <v>85</v>
      </c>
      <c r="B95" s="272">
        <v>0</v>
      </c>
      <c r="C95" s="272">
        <v>0</v>
      </c>
      <c r="D95" s="370" t="str">
        <f t="shared" si="1"/>
        <v/>
      </c>
    </row>
    <row r="96" ht="36" customHeight="1" spans="1:4">
      <c r="A96" s="271" t="s">
        <v>140</v>
      </c>
      <c r="B96" s="272">
        <v>0</v>
      </c>
      <c r="C96" s="272">
        <v>0</v>
      </c>
      <c r="D96" s="370" t="str">
        <f t="shared" si="1"/>
        <v/>
      </c>
    </row>
    <row r="97" ht="36" customHeight="1" spans="1:4">
      <c r="A97" s="271" t="s">
        <v>141</v>
      </c>
      <c r="B97" s="272">
        <v>0</v>
      </c>
      <c r="C97" s="272">
        <v>0</v>
      </c>
      <c r="D97" s="370" t="str">
        <f t="shared" si="1"/>
        <v/>
      </c>
    </row>
    <row r="98" ht="36" customHeight="1" spans="1:4">
      <c r="A98" s="271" t="s">
        <v>124</v>
      </c>
      <c r="B98" s="272">
        <v>0</v>
      </c>
      <c r="C98" s="272">
        <v>0</v>
      </c>
      <c r="D98" s="370" t="str">
        <f t="shared" si="1"/>
        <v/>
      </c>
    </row>
    <row r="99" ht="36" customHeight="1" spans="1:4">
      <c r="A99" s="271" t="s">
        <v>142</v>
      </c>
      <c r="B99" s="272">
        <v>0</v>
      </c>
      <c r="C99" s="272">
        <v>0</v>
      </c>
      <c r="D99" s="370" t="str">
        <f t="shared" si="1"/>
        <v/>
      </c>
    </row>
    <row r="100" ht="36" customHeight="1" spans="1:4">
      <c r="A100" s="271" t="s">
        <v>143</v>
      </c>
      <c r="B100" s="272">
        <v>0</v>
      </c>
      <c r="C100" s="272">
        <v>0</v>
      </c>
      <c r="D100" s="370" t="str">
        <f t="shared" si="1"/>
        <v/>
      </c>
    </row>
    <row r="101" ht="36" customHeight="1" spans="1:4">
      <c r="A101" s="271" t="s">
        <v>144</v>
      </c>
      <c r="B101" s="272">
        <v>0</v>
      </c>
      <c r="C101" s="272">
        <v>0</v>
      </c>
      <c r="D101" s="370" t="str">
        <f t="shared" si="1"/>
        <v/>
      </c>
    </row>
    <row r="102" ht="36" customHeight="1" spans="1:4">
      <c r="A102" s="271" t="s">
        <v>145</v>
      </c>
      <c r="B102" s="272">
        <v>0</v>
      </c>
      <c r="C102" s="272">
        <v>0</v>
      </c>
      <c r="D102" s="370" t="str">
        <f t="shared" si="1"/>
        <v/>
      </c>
    </row>
    <row r="103" ht="36" customHeight="1" spans="1:4">
      <c r="A103" s="271" t="s">
        <v>92</v>
      </c>
      <c r="B103" s="272">
        <v>0</v>
      </c>
      <c r="C103" s="272">
        <v>0</v>
      </c>
      <c r="D103" s="370" t="str">
        <f t="shared" si="1"/>
        <v/>
      </c>
    </row>
    <row r="104" ht="36" customHeight="1" spans="1:4">
      <c r="A104" s="271" t="s">
        <v>146</v>
      </c>
      <c r="B104" s="272">
        <v>0</v>
      </c>
      <c r="C104" s="272">
        <v>0</v>
      </c>
      <c r="D104" s="369" t="str">
        <f t="shared" si="1"/>
        <v/>
      </c>
    </row>
    <row r="105" ht="36" customHeight="1" spans="1:4">
      <c r="A105" s="268" t="s">
        <v>147</v>
      </c>
      <c r="B105" s="269">
        <f>SUM(B106:B114)</f>
        <v>641</v>
      </c>
      <c r="C105" s="269">
        <f>SUM(C106:C114)</f>
        <v>75</v>
      </c>
      <c r="D105" s="369">
        <f t="shared" si="1"/>
        <v>-0.883</v>
      </c>
    </row>
    <row r="106" ht="36" customHeight="1" spans="1:4">
      <c r="A106" s="271" t="s">
        <v>83</v>
      </c>
      <c r="B106" s="272">
        <v>425</v>
      </c>
      <c r="C106" s="272">
        <v>0</v>
      </c>
      <c r="D106" s="370">
        <f t="shared" si="1"/>
        <v>-1</v>
      </c>
    </row>
    <row r="107" ht="36" customHeight="1" spans="1:4">
      <c r="A107" s="271" t="s">
        <v>84</v>
      </c>
      <c r="B107" s="272">
        <v>54</v>
      </c>
      <c r="C107" s="272">
        <v>75</v>
      </c>
      <c r="D107" s="370">
        <f t="shared" si="1"/>
        <v>0.389</v>
      </c>
    </row>
    <row r="108" ht="36" customHeight="1" spans="1:4">
      <c r="A108" s="271" t="s">
        <v>85</v>
      </c>
      <c r="B108" s="272">
        <v>0</v>
      </c>
      <c r="C108" s="272">
        <v>0</v>
      </c>
      <c r="D108" s="370" t="str">
        <f t="shared" si="1"/>
        <v/>
      </c>
    </row>
    <row r="109" ht="36" customHeight="1" spans="1:4">
      <c r="A109" s="271" t="s">
        <v>148</v>
      </c>
      <c r="B109" s="272">
        <v>0</v>
      </c>
      <c r="C109" s="272">
        <v>0</v>
      </c>
      <c r="D109" s="370" t="str">
        <f t="shared" si="1"/>
        <v/>
      </c>
    </row>
    <row r="110" ht="36" customHeight="1" spans="1:4">
      <c r="A110" s="271" t="s">
        <v>149</v>
      </c>
      <c r="B110" s="272">
        <v>0</v>
      </c>
      <c r="C110" s="272">
        <v>0</v>
      </c>
      <c r="D110" s="370" t="str">
        <f t="shared" si="1"/>
        <v/>
      </c>
    </row>
    <row r="111" ht="36" customHeight="1" spans="1:4">
      <c r="A111" s="271" t="s">
        <v>150</v>
      </c>
      <c r="B111" s="272">
        <v>0</v>
      </c>
      <c r="C111" s="272">
        <v>0</v>
      </c>
      <c r="D111" s="370" t="str">
        <f t="shared" si="1"/>
        <v/>
      </c>
    </row>
    <row r="112" ht="36" customHeight="1" spans="1:4">
      <c r="A112" s="271" t="s">
        <v>151</v>
      </c>
      <c r="B112" s="272">
        <v>0</v>
      </c>
      <c r="C112" s="272">
        <v>0</v>
      </c>
      <c r="D112" s="370" t="str">
        <f t="shared" si="1"/>
        <v/>
      </c>
    </row>
    <row r="113" ht="36" customHeight="1" spans="1:4">
      <c r="A113" s="271" t="s">
        <v>92</v>
      </c>
      <c r="B113" s="272">
        <v>0</v>
      </c>
      <c r="C113" s="272">
        <v>0</v>
      </c>
      <c r="D113" s="370" t="str">
        <f t="shared" si="1"/>
        <v/>
      </c>
    </row>
    <row r="114" ht="36" customHeight="1" spans="1:4">
      <c r="A114" s="271" t="s">
        <v>152</v>
      </c>
      <c r="B114" s="272">
        <v>162</v>
      </c>
      <c r="C114" s="272">
        <v>0</v>
      </c>
      <c r="D114" s="369">
        <f t="shared" si="1"/>
        <v>-1</v>
      </c>
    </row>
    <row r="115" ht="36" customHeight="1" spans="1:4">
      <c r="A115" s="268" t="s">
        <v>153</v>
      </c>
      <c r="B115" s="269">
        <f>SUM(B116:B123)</f>
        <v>15382</v>
      </c>
      <c r="C115" s="269">
        <f>SUM(C116:C123)</f>
        <v>8858</v>
      </c>
      <c r="D115" s="369">
        <f t="shared" si="1"/>
        <v>-0.424</v>
      </c>
    </row>
    <row r="116" ht="36" customHeight="1" spans="1:4">
      <c r="A116" s="271" t="s">
        <v>83</v>
      </c>
      <c r="B116" s="272">
        <v>3633</v>
      </c>
      <c r="C116" s="272">
        <v>3838</v>
      </c>
      <c r="D116" s="370">
        <f t="shared" si="1"/>
        <v>0.056</v>
      </c>
    </row>
    <row r="117" ht="36" customHeight="1" spans="1:4">
      <c r="A117" s="271" t="s">
        <v>84</v>
      </c>
      <c r="B117" s="272">
        <v>6553</v>
      </c>
      <c r="C117" s="272">
        <v>5020</v>
      </c>
      <c r="D117" s="370">
        <f t="shared" si="1"/>
        <v>-0.234</v>
      </c>
    </row>
    <row r="118" ht="36" customHeight="1" spans="1:4">
      <c r="A118" s="271" t="s">
        <v>85</v>
      </c>
      <c r="B118" s="272">
        <v>0</v>
      </c>
      <c r="C118" s="272">
        <v>0</v>
      </c>
      <c r="D118" s="370" t="str">
        <f t="shared" si="1"/>
        <v/>
      </c>
    </row>
    <row r="119" ht="36" customHeight="1" spans="1:4">
      <c r="A119" s="271" t="s">
        <v>154</v>
      </c>
      <c r="B119" s="272">
        <v>10</v>
      </c>
      <c r="C119" s="272">
        <v>0</v>
      </c>
      <c r="D119" s="370">
        <f t="shared" si="1"/>
        <v>-1</v>
      </c>
    </row>
    <row r="120" ht="36" customHeight="1" spans="1:4">
      <c r="A120" s="271" t="s">
        <v>155</v>
      </c>
      <c r="B120" s="272">
        <v>0</v>
      </c>
      <c r="C120" s="272">
        <v>0</v>
      </c>
      <c r="D120" s="370" t="str">
        <f t="shared" ref="D120:D183" si="2">IF(B120&lt;&gt;0,C120/B120-1,"")</f>
        <v/>
      </c>
    </row>
    <row r="121" ht="36" customHeight="1" spans="1:4">
      <c r="A121" s="271" t="s">
        <v>156</v>
      </c>
      <c r="B121" s="272">
        <v>0</v>
      </c>
      <c r="C121" s="272">
        <v>0</v>
      </c>
      <c r="D121" s="370" t="str">
        <f t="shared" si="2"/>
        <v/>
      </c>
    </row>
    <row r="122" ht="36" customHeight="1" spans="1:4">
      <c r="A122" s="271" t="s">
        <v>92</v>
      </c>
      <c r="B122" s="272">
        <v>0</v>
      </c>
      <c r="C122" s="272">
        <v>0</v>
      </c>
      <c r="D122" s="370" t="str">
        <f t="shared" si="2"/>
        <v/>
      </c>
    </row>
    <row r="123" ht="36" customHeight="1" spans="1:4">
      <c r="A123" s="271" t="s">
        <v>157</v>
      </c>
      <c r="B123" s="272">
        <v>5186</v>
      </c>
      <c r="C123" s="272">
        <v>0</v>
      </c>
      <c r="D123" s="369">
        <f t="shared" si="2"/>
        <v>-1</v>
      </c>
    </row>
    <row r="124" ht="36" customHeight="1" spans="1:4">
      <c r="A124" s="268" t="s">
        <v>158</v>
      </c>
      <c r="B124" s="269">
        <f>SUM(B125:B134)</f>
        <v>2359</v>
      </c>
      <c r="C124" s="269">
        <f>SUM(C125:C134)</f>
        <v>2370</v>
      </c>
      <c r="D124" s="369">
        <f t="shared" si="2"/>
        <v>0.005</v>
      </c>
    </row>
    <row r="125" ht="36" customHeight="1" spans="1:4">
      <c r="A125" s="271" t="s">
        <v>83</v>
      </c>
      <c r="B125" s="272">
        <v>1219</v>
      </c>
      <c r="C125" s="272">
        <v>1227</v>
      </c>
      <c r="D125" s="370">
        <f t="shared" si="2"/>
        <v>0.007</v>
      </c>
    </row>
    <row r="126" ht="36" customHeight="1" spans="1:4">
      <c r="A126" s="271" t="s">
        <v>84</v>
      </c>
      <c r="B126" s="272">
        <v>343</v>
      </c>
      <c r="C126" s="272">
        <v>243</v>
      </c>
      <c r="D126" s="370">
        <f t="shared" si="2"/>
        <v>-0.292</v>
      </c>
    </row>
    <row r="127" ht="36" customHeight="1" spans="1:4">
      <c r="A127" s="271" t="s">
        <v>85</v>
      </c>
      <c r="B127" s="272">
        <v>0</v>
      </c>
      <c r="C127" s="272">
        <v>0</v>
      </c>
      <c r="D127" s="370" t="str">
        <f t="shared" si="2"/>
        <v/>
      </c>
    </row>
    <row r="128" ht="36" customHeight="1" spans="1:4">
      <c r="A128" s="271" t="s">
        <v>159</v>
      </c>
      <c r="B128" s="272">
        <v>0</v>
      </c>
      <c r="C128" s="272">
        <v>0</v>
      </c>
      <c r="D128" s="370" t="str">
        <f t="shared" si="2"/>
        <v/>
      </c>
    </row>
    <row r="129" ht="36" customHeight="1" spans="1:4">
      <c r="A129" s="271" t="s">
        <v>160</v>
      </c>
      <c r="B129" s="272">
        <v>0</v>
      </c>
      <c r="C129" s="272">
        <v>0</v>
      </c>
      <c r="D129" s="370" t="str">
        <f t="shared" si="2"/>
        <v/>
      </c>
    </row>
    <row r="130" ht="36" customHeight="1" spans="1:4">
      <c r="A130" s="271" t="s">
        <v>161</v>
      </c>
      <c r="B130" s="272">
        <v>0</v>
      </c>
      <c r="C130" s="272">
        <v>0</v>
      </c>
      <c r="D130" s="370" t="str">
        <f t="shared" si="2"/>
        <v/>
      </c>
    </row>
    <row r="131" ht="36" customHeight="1" spans="1:4">
      <c r="A131" s="271" t="s">
        <v>162</v>
      </c>
      <c r="B131" s="272">
        <v>0</v>
      </c>
      <c r="C131" s="272">
        <v>0</v>
      </c>
      <c r="D131" s="370" t="str">
        <f t="shared" si="2"/>
        <v/>
      </c>
    </row>
    <row r="132" ht="36" customHeight="1" spans="1:4">
      <c r="A132" s="271" t="s">
        <v>163</v>
      </c>
      <c r="B132" s="272">
        <v>590</v>
      </c>
      <c r="C132" s="272">
        <v>900</v>
      </c>
      <c r="D132" s="370">
        <f t="shared" si="2"/>
        <v>0.525</v>
      </c>
    </row>
    <row r="133" ht="36" customHeight="1" spans="1:4">
      <c r="A133" s="271" t="s">
        <v>92</v>
      </c>
      <c r="B133" s="272">
        <v>0</v>
      </c>
      <c r="C133" s="272">
        <v>0</v>
      </c>
      <c r="D133" s="370" t="str">
        <f t="shared" si="2"/>
        <v/>
      </c>
    </row>
    <row r="134" ht="36" customHeight="1" spans="1:4">
      <c r="A134" s="271" t="s">
        <v>164</v>
      </c>
      <c r="B134" s="272">
        <v>207</v>
      </c>
      <c r="C134" s="272">
        <v>0</v>
      </c>
      <c r="D134" s="369">
        <f t="shared" si="2"/>
        <v>-1</v>
      </c>
    </row>
    <row r="135" ht="36" customHeight="1" spans="1:4">
      <c r="A135" s="268" t="s">
        <v>165</v>
      </c>
      <c r="B135" s="269">
        <f>SUM(B136:B147)</f>
        <v>0</v>
      </c>
      <c r="C135" s="269">
        <f>SUM(C136:C147)</f>
        <v>0</v>
      </c>
      <c r="D135" s="369" t="str">
        <f t="shared" si="2"/>
        <v/>
      </c>
    </row>
    <row r="136" ht="36" customHeight="1" spans="1:4">
      <c r="A136" s="271" t="s">
        <v>83</v>
      </c>
      <c r="B136" s="272">
        <v>0</v>
      </c>
      <c r="C136" s="272">
        <v>0</v>
      </c>
      <c r="D136" s="370" t="str">
        <f t="shared" si="2"/>
        <v/>
      </c>
    </row>
    <row r="137" ht="36" customHeight="1" spans="1:4">
      <c r="A137" s="271" t="s">
        <v>84</v>
      </c>
      <c r="B137" s="272">
        <v>0</v>
      </c>
      <c r="C137" s="272">
        <v>0</v>
      </c>
      <c r="D137" s="370" t="str">
        <f t="shared" si="2"/>
        <v/>
      </c>
    </row>
    <row r="138" ht="36" customHeight="1" spans="1:4">
      <c r="A138" s="271" t="s">
        <v>85</v>
      </c>
      <c r="B138" s="272">
        <v>0</v>
      </c>
      <c r="C138" s="272">
        <v>0</v>
      </c>
      <c r="D138" s="370" t="str">
        <f t="shared" si="2"/>
        <v/>
      </c>
    </row>
    <row r="139" ht="36" customHeight="1" spans="1:4">
      <c r="A139" s="271" t="s">
        <v>166</v>
      </c>
      <c r="B139" s="272">
        <v>0</v>
      </c>
      <c r="C139" s="272">
        <v>0</v>
      </c>
      <c r="D139" s="370" t="str">
        <f t="shared" si="2"/>
        <v/>
      </c>
    </row>
    <row r="140" ht="36" customHeight="1" spans="1:4">
      <c r="A140" s="271" t="s">
        <v>167</v>
      </c>
      <c r="B140" s="272">
        <v>0</v>
      </c>
      <c r="C140" s="272">
        <v>0</v>
      </c>
      <c r="D140" s="370" t="str">
        <f t="shared" si="2"/>
        <v/>
      </c>
    </row>
    <row r="141" ht="36" customHeight="1" spans="1:4">
      <c r="A141" s="271" t="s">
        <v>168</v>
      </c>
      <c r="B141" s="272">
        <v>0</v>
      </c>
      <c r="C141" s="272">
        <v>0</v>
      </c>
      <c r="D141" s="370" t="str">
        <f t="shared" si="2"/>
        <v/>
      </c>
    </row>
    <row r="142" ht="36" customHeight="1" spans="1:4">
      <c r="A142" s="271" t="s">
        <v>169</v>
      </c>
      <c r="B142" s="272">
        <v>0</v>
      </c>
      <c r="C142" s="272">
        <v>0</v>
      </c>
      <c r="D142" s="370" t="str">
        <f t="shared" si="2"/>
        <v/>
      </c>
    </row>
    <row r="143" ht="36" customHeight="1" spans="1:4">
      <c r="A143" s="271" t="s">
        <v>170</v>
      </c>
      <c r="B143" s="272">
        <v>0</v>
      </c>
      <c r="C143" s="272">
        <v>0</v>
      </c>
      <c r="D143" s="370" t="str">
        <f t="shared" si="2"/>
        <v/>
      </c>
    </row>
    <row r="144" ht="36" customHeight="1" spans="1:4">
      <c r="A144" s="271" t="s">
        <v>171</v>
      </c>
      <c r="B144" s="272">
        <v>0</v>
      </c>
      <c r="C144" s="272">
        <v>0</v>
      </c>
      <c r="D144" s="370" t="str">
        <f t="shared" si="2"/>
        <v/>
      </c>
    </row>
    <row r="145" ht="36" customHeight="1" spans="1:4">
      <c r="A145" s="271" t="s">
        <v>172</v>
      </c>
      <c r="B145" s="272">
        <v>0</v>
      </c>
      <c r="C145" s="272">
        <v>0</v>
      </c>
      <c r="D145" s="370" t="str">
        <f t="shared" si="2"/>
        <v/>
      </c>
    </row>
    <row r="146" ht="36" customHeight="1" spans="1:4">
      <c r="A146" s="271" t="s">
        <v>92</v>
      </c>
      <c r="B146" s="272">
        <v>0</v>
      </c>
      <c r="C146" s="272">
        <v>0</v>
      </c>
      <c r="D146" s="370" t="str">
        <f t="shared" si="2"/>
        <v/>
      </c>
    </row>
    <row r="147" ht="36" customHeight="1" spans="1:4">
      <c r="A147" s="271" t="s">
        <v>173</v>
      </c>
      <c r="B147" s="272">
        <v>0</v>
      </c>
      <c r="C147" s="272">
        <v>0</v>
      </c>
      <c r="D147" s="369" t="str">
        <f t="shared" si="2"/>
        <v/>
      </c>
    </row>
    <row r="148" ht="36" customHeight="1" spans="1:4">
      <c r="A148" s="268" t="s">
        <v>174</v>
      </c>
      <c r="B148" s="269">
        <f>SUM(B149:B154)</f>
        <v>990</v>
      </c>
      <c r="C148" s="269">
        <f>SUM(C149:C154)</f>
        <v>1073</v>
      </c>
      <c r="D148" s="369">
        <f t="shared" si="2"/>
        <v>0.084</v>
      </c>
    </row>
    <row r="149" ht="36" customHeight="1" spans="1:4">
      <c r="A149" s="271" t="s">
        <v>83</v>
      </c>
      <c r="B149" s="272">
        <v>590</v>
      </c>
      <c r="C149" s="272">
        <v>604</v>
      </c>
      <c r="D149" s="370">
        <f t="shared" si="2"/>
        <v>0.024</v>
      </c>
    </row>
    <row r="150" ht="36" customHeight="1" spans="1:4">
      <c r="A150" s="271" t="s">
        <v>84</v>
      </c>
      <c r="B150" s="272">
        <v>0</v>
      </c>
      <c r="C150" s="272">
        <v>0</v>
      </c>
      <c r="D150" s="370" t="str">
        <f t="shared" si="2"/>
        <v/>
      </c>
    </row>
    <row r="151" ht="36" customHeight="1" spans="1:4">
      <c r="A151" s="271" t="s">
        <v>85</v>
      </c>
      <c r="B151" s="272">
        <v>0</v>
      </c>
      <c r="C151" s="272">
        <v>0</v>
      </c>
      <c r="D151" s="370" t="str">
        <f t="shared" si="2"/>
        <v/>
      </c>
    </row>
    <row r="152" ht="36" customHeight="1" spans="1:4">
      <c r="A152" s="271" t="s">
        <v>175</v>
      </c>
      <c r="B152" s="272">
        <v>325</v>
      </c>
      <c r="C152" s="272">
        <v>329</v>
      </c>
      <c r="D152" s="370">
        <f t="shared" si="2"/>
        <v>0.012</v>
      </c>
    </row>
    <row r="153" ht="36" customHeight="1" spans="1:4">
      <c r="A153" s="271" t="s">
        <v>92</v>
      </c>
      <c r="B153" s="272">
        <v>0</v>
      </c>
      <c r="C153" s="272">
        <v>0</v>
      </c>
      <c r="D153" s="370" t="str">
        <f t="shared" si="2"/>
        <v/>
      </c>
    </row>
    <row r="154" ht="36" customHeight="1" spans="1:4">
      <c r="A154" s="271" t="s">
        <v>176</v>
      </c>
      <c r="B154" s="272">
        <v>75</v>
      </c>
      <c r="C154" s="272">
        <v>140</v>
      </c>
      <c r="D154" s="369">
        <f t="shared" si="2"/>
        <v>0.867</v>
      </c>
    </row>
    <row r="155" ht="36" customHeight="1" spans="1:4">
      <c r="A155" s="268" t="s">
        <v>177</v>
      </c>
      <c r="B155" s="269">
        <f>SUM(B156:B162)</f>
        <v>0</v>
      </c>
      <c r="C155" s="269">
        <f>SUM(C156:C162)</f>
        <v>0</v>
      </c>
      <c r="D155" s="369" t="str">
        <f t="shared" si="2"/>
        <v/>
      </c>
    </row>
    <row r="156" ht="36" customHeight="1" spans="1:4">
      <c r="A156" s="271" t="s">
        <v>83</v>
      </c>
      <c r="B156" s="272">
        <v>0</v>
      </c>
      <c r="C156" s="272">
        <v>0</v>
      </c>
      <c r="D156" s="370" t="str">
        <f t="shared" si="2"/>
        <v/>
      </c>
    </row>
    <row r="157" ht="36" customHeight="1" spans="1:4">
      <c r="A157" s="271" t="s">
        <v>84</v>
      </c>
      <c r="B157" s="272">
        <v>0</v>
      </c>
      <c r="C157" s="272">
        <v>0</v>
      </c>
      <c r="D157" s="370" t="str">
        <f t="shared" si="2"/>
        <v/>
      </c>
    </row>
    <row r="158" ht="36" customHeight="1" spans="1:4">
      <c r="A158" s="271" t="s">
        <v>85</v>
      </c>
      <c r="B158" s="272">
        <v>0</v>
      </c>
      <c r="C158" s="272">
        <v>0</v>
      </c>
      <c r="D158" s="370" t="str">
        <f t="shared" si="2"/>
        <v/>
      </c>
    </row>
    <row r="159" ht="36" customHeight="1" spans="1:4">
      <c r="A159" s="271" t="s">
        <v>178</v>
      </c>
      <c r="B159" s="272">
        <v>0</v>
      </c>
      <c r="C159" s="272">
        <v>0</v>
      </c>
      <c r="D159" s="370" t="str">
        <f t="shared" si="2"/>
        <v/>
      </c>
    </row>
    <row r="160" ht="36" customHeight="1" spans="1:4">
      <c r="A160" s="271" t="s">
        <v>179</v>
      </c>
      <c r="B160" s="272">
        <v>0</v>
      </c>
      <c r="C160" s="272">
        <v>0</v>
      </c>
      <c r="D160" s="370" t="str">
        <f t="shared" si="2"/>
        <v/>
      </c>
    </row>
    <row r="161" ht="36" customHeight="1" spans="1:4">
      <c r="A161" s="271" t="s">
        <v>92</v>
      </c>
      <c r="B161" s="272">
        <v>0</v>
      </c>
      <c r="C161" s="272">
        <v>0</v>
      </c>
      <c r="D161" s="370" t="str">
        <f t="shared" si="2"/>
        <v/>
      </c>
    </row>
    <row r="162" ht="36" customHeight="1" spans="1:4">
      <c r="A162" s="271" t="s">
        <v>180</v>
      </c>
      <c r="B162" s="272">
        <v>0</v>
      </c>
      <c r="C162" s="272">
        <v>0</v>
      </c>
      <c r="D162" s="369" t="str">
        <f t="shared" si="2"/>
        <v/>
      </c>
    </row>
    <row r="163" ht="36" customHeight="1" spans="1:4">
      <c r="A163" s="268" t="s">
        <v>181</v>
      </c>
      <c r="B163" s="269">
        <f>SUM(B164:B168)</f>
        <v>389</v>
      </c>
      <c r="C163" s="269">
        <f>SUM(C164:C168)</f>
        <v>112</v>
      </c>
      <c r="D163" s="369">
        <f t="shared" si="2"/>
        <v>-0.712</v>
      </c>
    </row>
    <row r="164" ht="36" customHeight="1" spans="1:4">
      <c r="A164" s="271" t="s">
        <v>83</v>
      </c>
      <c r="B164" s="272">
        <v>324</v>
      </c>
      <c r="C164" s="272">
        <v>0</v>
      </c>
      <c r="D164" s="370">
        <f t="shared" si="2"/>
        <v>-1</v>
      </c>
    </row>
    <row r="165" ht="36" customHeight="1" spans="1:4">
      <c r="A165" s="271" t="s">
        <v>84</v>
      </c>
      <c r="B165" s="272">
        <v>0</v>
      </c>
      <c r="C165" s="272">
        <v>0</v>
      </c>
      <c r="D165" s="370" t="str">
        <f t="shared" si="2"/>
        <v/>
      </c>
    </row>
    <row r="166" ht="36" customHeight="1" spans="1:4">
      <c r="A166" s="271" t="s">
        <v>85</v>
      </c>
      <c r="B166" s="272">
        <v>0</v>
      </c>
      <c r="C166" s="272">
        <v>0</v>
      </c>
      <c r="D166" s="370" t="str">
        <f t="shared" si="2"/>
        <v/>
      </c>
    </row>
    <row r="167" ht="36" customHeight="1" spans="1:4">
      <c r="A167" s="271" t="s">
        <v>182</v>
      </c>
      <c r="B167" s="272">
        <v>65</v>
      </c>
      <c r="C167" s="272">
        <v>112</v>
      </c>
      <c r="D167" s="370">
        <f t="shared" si="2"/>
        <v>0.723</v>
      </c>
    </row>
    <row r="168" ht="36" customHeight="1" spans="1:4">
      <c r="A168" s="271" t="s">
        <v>183</v>
      </c>
      <c r="B168" s="272">
        <v>0</v>
      </c>
      <c r="C168" s="272">
        <v>0</v>
      </c>
      <c r="D168" s="369" t="str">
        <f t="shared" si="2"/>
        <v/>
      </c>
    </row>
    <row r="169" ht="36" customHeight="1" spans="1:4">
      <c r="A169" s="268" t="s">
        <v>184</v>
      </c>
      <c r="B169" s="269">
        <f>SUM(B170:B175)</f>
        <v>307</v>
      </c>
      <c r="C169" s="269">
        <f>SUM(C170:C175)</f>
        <v>334</v>
      </c>
      <c r="D169" s="369">
        <f t="shared" si="2"/>
        <v>0.088</v>
      </c>
    </row>
    <row r="170" ht="36" customHeight="1" spans="1:4">
      <c r="A170" s="271" t="s">
        <v>83</v>
      </c>
      <c r="B170" s="272">
        <v>232</v>
      </c>
      <c r="C170" s="272">
        <v>249</v>
      </c>
      <c r="D170" s="370">
        <f t="shared" si="2"/>
        <v>0.073</v>
      </c>
    </row>
    <row r="171" ht="36" customHeight="1" spans="1:4">
      <c r="A171" s="271" t="s">
        <v>84</v>
      </c>
      <c r="B171" s="272">
        <v>75</v>
      </c>
      <c r="C171" s="272">
        <v>85</v>
      </c>
      <c r="D171" s="370">
        <f t="shared" si="2"/>
        <v>0.133</v>
      </c>
    </row>
    <row r="172" ht="36" customHeight="1" spans="1:4">
      <c r="A172" s="271" t="s">
        <v>85</v>
      </c>
      <c r="B172" s="272">
        <v>0</v>
      </c>
      <c r="C172" s="272">
        <v>0</v>
      </c>
      <c r="D172" s="370" t="str">
        <f t="shared" si="2"/>
        <v/>
      </c>
    </row>
    <row r="173" ht="36" customHeight="1" spans="1:4">
      <c r="A173" s="271" t="s">
        <v>97</v>
      </c>
      <c r="B173" s="272">
        <v>0</v>
      </c>
      <c r="C173" s="272">
        <v>0</v>
      </c>
      <c r="D173" s="370" t="str">
        <f t="shared" si="2"/>
        <v/>
      </c>
    </row>
    <row r="174" ht="36" customHeight="1" spans="1:4">
      <c r="A174" s="271" t="s">
        <v>92</v>
      </c>
      <c r="B174" s="272">
        <v>0</v>
      </c>
      <c r="C174" s="272">
        <v>0</v>
      </c>
      <c r="D174" s="370" t="str">
        <f t="shared" si="2"/>
        <v/>
      </c>
    </row>
    <row r="175" ht="36" customHeight="1" spans="1:4">
      <c r="A175" s="271" t="s">
        <v>185</v>
      </c>
      <c r="B175" s="272">
        <v>0</v>
      </c>
      <c r="C175" s="272">
        <v>0</v>
      </c>
      <c r="D175" s="369" t="str">
        <f t="shared" si="2"/>
        <v/>
      </c>
    </row>
    <row r="176" ht="36" customHeight="1" spans="1:4">
      <c r="A176" s="268" t="s">
        <v>186</v>
      </c>
      <c r="B176" s="269">
        <f>SUM(B177:B182)</f>
        <v>1261</v>
      </c>
      <c r="C176" s="269">
        <f>SUM(C177:C182)</f>
        <v>1552</v>
      </c>
      <c r="D176" s="369">
        <f t="shared" si="2"/>
        <v>0.231</v>
      </c>
    </row>
    <row r="177" ht="36" customHeight="1" spans="1:4">
      <c r="A177" s="271" t="s">
        <v>83</v>
      </c>
      <c r="B177" s="272">
        <v>644</v>
      </c>
      <c r="C177" s="272">
        <v>638</v>
      </c>
      <c r="D177" s="370">
        <f t="shared" si="2"/>
        <v>-0.009</v>
      </c>
    </row>
    <row r="178" ht="36" customHeight="1" spans="1:4">
      <c r="A178" s="271" t="s">
        <v>84</v>
      </c>
      <c r="B178" s="272">
        <v>480</v>
      </c>
      <c r="C178" s="272">
        <v>520</v>
      </c>
      <c r="D178" s="370">
        <f t="shared" si="2"/>
        <v>0.083</v>
      </c>
    </row>
    <row r="179" ht="36" customHeight="1" spans="1:4">
      <c r="A179" s="271" t="s">
        <v>85</v>
      </c>
      <c r="B179" s="272">
        <v>0</v>
      </c>
      <c r="C179" s="272">
        <v>0</v>
      </c>
      <c r="D179" s="370" t="str">
        <f t="shared" si="2"/>
        <v/>
      </c>
    </row>
    <row r="180" ht="36" customHeight="1" spans="1:4">
      <c r="A180" s="271" t="s">
        <v>187</v>
      </c>
      <c r="B180" s="272">
        <v>0</v>
      </c>
      <c r="C180" s="272">
        <v>0</v>
      </c>
      <c r="D180" s="370" t="str">
        <f t="shared" si="2"/>
        <v/>
      </c>
    </row>
    <row r="181" ht="36" customHeight="1" spans="1:4">
      <c r="A181" s="271" t="s">
        <v>92</v>
      </c>
      <c r="B181" s="272">
        <v>97</v>
      </c>
      <c r="C181" s="272">
        <v>99</v>
      </c>
      <c r="D181" s="370">
        <f t="shared" si="2"/>
        <v>0.021</v>
      </c>
    </row>
    <row r="182" ht="36" customHeight="1" spans="1:4">
      <c r="A182" s="271" t="s">
        <v>188</v>
      </c>
      <c r="B182" s="272">
        <v>40</v>
      </c>
      <c r="C182" s="272">
        <v>295</v>
      </c>
      <c r="D182" s="369">
        <f t="shared" si="2"/>
        <v>6.375</v>
      </c>
    </row>
    <row r="183" ht="36" customHeight="1" spans="1:4">
      <c r="A183" s="268" t="s">
        <v>189</v>
      </c>
      <c r="B183" s="269">
        <f>SUM(B184:B189)</f>
        <v>5997</v>
      </c>
      <c r="C183" s="269">
        <f>SUM(C184:C189)</f>
        <v>11290</v>
      </c>
      <c r="D183" s="369">
        <f t="shared" si="2"/>
        <v>0.883</v>
      </c>
    </row>
    <row r="184" ht="36" customHeight="1" spans="1:4">
      <c r="A184" s="271" t="s">
        <v>83</v>
      </c>
      <c r="B184" s="272">
        <v>3389</v>
      </c>
      <c r="C184" s="272">
        <v>4231</v>
      </c>
      <c r="D184" s="370">
        <f t="shared" ref="D184:D247" si="3">IF(B184&lt;&gt;0,C184/B184-1,"")</f>
        <v>0.248</v>
      </c>
    </row>
    <row r="185" ht="36" customHeight="1" spans="1:4">
      <c r="A185" s="271" t="s">
        <v>84</v>
      </c>
      <c r="B185" s="272">
        <v>1547</v>
      </c>
      <c r="C185" s="272">
        <v>5593</v>
      </c>
      <c r="D185" s="370">
        <f t="shared" si="3"/>
        <v>2.615</v>
      </c>
    </row>
    <row r="186" ht="36" customHeight="1" spans="1:4">
      <c r="A186" s="271" t="s">
        <v>85</v>
      </c>
      <c r="B186" s="272">
        <v>0</v>
      </c>
      <c r="C186" s="272">
        <v>0</v>
      </c>
      <c r="D186" s="370" t="str">
        <f t="shared" si="3"/>
        <v/>
      </c>
    </row>
    <row r="187" ht="36" customHeight="1" spans="1:4">
      <c r="A187" s="271" t="s">
        <v>190</v>
      </c>
      <c r="B187" s="272">
        <v>1061</v>
      </c>
      <c r="C187" s="272">
        <v>993</v>
      </c>
      <c r="D187" s="370">
        <f t="shared" si="3"/>
        <v>-0.064</v>
      </c>
    </row>
    <row r="188" ht="36" customHeight="1" spans="1:4">
      <c r="A188" s="271" t="s">
        <v>92</v>
      </c>
      <c r="B188" s="272">
        <v>0</v>
      </c>
      <c r="C188" s="272">
        <v>0</v>
      </c>
      <c r="D188" s="370" t="str">
        <f t="shared" si="3"/>
        <v/>
      </c>
    </row>
    <row r="189" ht="36" customHeight="1" spans="1:4">
      <c r="A189" s="271" t="s">
        <v>191</v>
      </c>
      <c r="B189" s="272">
        <v>0</v>
      </c>
      <c r="C189" s="272">
        <v>473</v>
      </c>
      <c r="D189" s="369" t="str">
        <f t="shared" si="3"/>
        <v/>
      </c>
    </row>
    <row r="190" ht="36" customHeight="1" spans="1:4">
      <c r="A190" s="268" t="s">
        <v>192</v>
      </c>
      <c r="B190" s="269">
        <f>SUM(B191:B196)</f>
        <v>2213</v>
      </c>
      <c r="C190" s="269">
        <f>SUM(C191:C196)</f>
        <v>13425</v>
      </c>
      <c r="D190" s="369">
        <f t="shared" si="3"/>
        <v>5.066</v>
      </c>
    </row>
    <row r="191" ht="36" customHeight="1" spans="1:4">
      <c r="A191" s="271" t="s">
        <v>83</v>
      </c>
      <c r="B191" s="272">
        <v>864</v>
      </c>
      <c r="C191" s="272">
        <v>854</v>
      </c>
      <c r="D191" s="370">
        <f t="shared" si="3"/>
        <v>-0.012</v>
      </c>
    </row>
    <row r="192" ht="36" customHeight="1" spans="1:4">
      <c r="A192" s="271" t="s">
        <v>84</v>
      </c>
      <c r="B192" s="272">
        <v>1280</v>
      </c>
      <c r="C192" s="272">
        <v>5115</v>
      </c>
      <c r="D192" s="370">
        <f t="shared" si="3"/>
        <v>2.996</v>
      </c>
    </row>
    <row r="193" ht="36" customHeight="1" spans="1:4">
      <c r="A193" s="271" t="s">
        <v>85</v>
      </c>
      <c r="B193" s="272">
        <v>0</v>
      </c>
      <c r="C193" s="272">
        <v>0</v>
      </c>
      <c r="D193" s="370" t="str">
        <f t="shared" si="3"/>
        <v/>
      </c>
    </row>
    <row r="194" ht="36" customHeight="1" spans="1:4">
      <c r="A194" s="271" t="s">
        <v>193</v>
      </c>
      <c r="B194" s="272">
        <v>0</v>
      </c>
      <c r="C194" s="272">
        <v>0</v>
      </c>
      <c r="D194" s="370" t="str">
        <f t="shared" si="3"/>
        <v/>
      </c>
    </row>
    <row r="195" ht="36" customHeight="1" spans="1:4">
      <c r="A195" s="271" t="s">
        <v>92</v>
      </c>
      <c r="B195" s="272">
        <v>0</v>
      </c>
      <c r="C195" s="272">
        <v>0</v>
      </c>
      <c r="D195" s="370" t="str">
        <f t="shared" si="3"/>
        <v/>
      </c>
    </row>
    <row r="196" ht="36" customHeight="1" spans="1:4">
      <c r="A196" s="271" t="s">
        <v>194</v>
      </c>
      <c r="B196" s="272">
        <v>69</v>
      </c>
      <c r="C196" s="272">
        <v>7456</v>
      </c>
      <c r="D196" s="369">
        <f t="shared" si="3"/>
        <v>107.058</v>
      </c>
    </row>
    <row r="197" ht="36" customHeight="1" spans="1:4">
      <c r="A197" s="268" t="s">
        <v>195</v>
      </c>
      <c r="B197" s="269">
        <f>SUM(B198:B203)</f>
        <v>2572</v>
      </c>
      <c r="C197" s="269">
        <f>SUM(C198:C203)</f>
        <v>2433</v>
      </c>
      <c r="D197" s="369">
        <f t="shared" si="3"/>
        <v>-0.054</v>
      </c>
    </row>
    <row r="198" ht="36" customHeight="1" spans="1:4">
      <c r="A198" s="271" t="s">
        <v>83</v>
      </c>
      <c r="B198" s="272">
        <v>797</v>
      </c>
      <c r="C198" s="272">
        <v>823</v>
      </c>
      <c r="D198" s="370">
        <f t="shared" si="3"/>
        <v>0.033</v>
      </c>
    </row>
    <row r="199" ht="36" customHeight="1" spans="1:4">
      <c r="A199" s="271" t="s">
        <v>84</v>
      </c>
      <c r="B199" s="272">
        <v>1685</v>
      </c>
      <c r="C199" s="272">
        <v>1610</v>
      </c>
      <c r="D199" s="370">
        <f t="shared" si="3"/>
        <v>-0.045</v>
      </c>
    </row>
    <row r="200" ht="36" customHeight="1" spans="1:4">
      <c r="A200" s="271" t="s">
        <v>85</v>
      </c>
      <c r="B200" s="272">
        <v>0</v>
      </c>
      <c r="C200" s="272">
        <v>0</v>
      </c>
      <c r="D200" s="370" t="str">
        <f t="shared" si="3"/>
        <v/>
      </c>
    </row>
    <row r="201" ht="36" customHeight="1" spans="1:4">
      <c r="A201" s="271" t="s">
        <v>196</v>
      </c>
      <c r="B201" s="272">
        <v>40</v>
      </c>
      <c r="C201" s="272">
        <v>0</v>
      </c>
      <c r="D201" s="370">
        <f t="shared" si="3"/>
        <v>-1</v>
      </c>
    </row>
    <row r="202" ht="36" customHeight="1" spans="1:4">
      <c r="A202" s="271" t="s">
        <v>92</v>
      </c>
      <c r="B202" s="272">
        <v>0</v>
      </c>
      <c r="C202" s="272">
        <v>0</v>
      </c>
      <c r="D202" s="370" t="str">
        <f t="shared" si="3"/>
        <v/>
      </c>
    </row>
    <row r="203" ht="36" customHeight="1" spans="1:4">
      <c r="A203" s="271" t="s">
        <v>197</v>
      </c>
      <c r="B203" s="272">
        <v>50</v>
      </c>
      <c r="C203" s="272">
        <v>0</v>
      </c>
      <c r="D203" s="369">
        <f t="shared" si="3"/>
        <v>-1</v>
      </c>
    </row>
    <row r="204" ht="36" customHeight="1" spans="1:4">
      <c r="A204" s="268" t="s">
        <v>198</v>
      </c>
      <c r="B204" s="269">
        <f>SUM(B205:B211)</f>
        <v>1761</v>
      </c>
      <c r="C204" s="269">
        <f>SUM(C205:C211)</f>
        <v>3299</v>
      </c>
      <c r="D204" s="369">
        <f t="shared" si="3"/>
        <v>0.873</v>
      </c>
    </row>
    <row r="205" ht="36" customHeight="1" spans="1:4">
      <c r="A205" s="271" t="s">
        <v>83</v>
      </c>
      <c r="B205" s="272">
        <v>785</v>
      </c>
      <c r="C205" s="272">
        <v>844</v>
      </c>
      <c r="D205" s="370">
        <f t="shared" si="3"/>
        <v>0.075</v>
      </c>
    </row>
    <row r="206" ht="36" customHeight="1" spans="1:4">
      <c r="A206" s="271" t="s">
        <v>84</v>
      </c>
      <c r="B206" s="272">
        <v>724</v>
      </c>
      <c r="C206" s="272">
        <v>874</v>
      </c>
      <c r="D206" s="370">
        <f t="shared" si="3"/>
        <v>0.207</v>
      </c>
    </row>
    <row r="207" ht="36" customHeight="1" spans="1:4">
      <c r="A207" s="271" t="s">
        <v>85</v>
      </c>
      <c r="B207" s="272">
        <v>0</v>
      </c>
      <c r="C207" s="272">
        <v>0</v>
      </c>
      <c r="D207" s="370" t="str">
        <f t="shared" si="3"/>
        <v/>
      </c>
    </row>
    <row r="208" ht="36" customHeight="1" spans="1:4">
      <c r="A208" s="271" t="s">
        <v>199</v>
      </c>
      <c r="B208" s="272">
        <v>115</v>
      </c>
      <c r="C208" s="272">
        <v>1581</v>
      </c>
      <c r="D208" s="370">
        <f t="shared" si="3"/>
        <v>12.748</v>
      </c>
    </row>
    <row r="209" ht="36" customHeight="1" spans="1:4">
      <c r="A209" s="271" t="s">
        <v>200</v>
      </c>
      <c r="B209" s="272">
        <v>0</v>
      </c>
      <c r="C209" s="272">
        <v>0</v>
      </c>
      <c r="D209" s="370" t="str">
        <f t="shared" si="3"/>
        <v/>
      </c>
    </row>
    <row r="210" ht="36" customHeight="1" spans="1:4">
      <c r="A210" s="271" t="s">
        <v>92</v>
      </c>
      <c r="B210" s="272">
        <v>0</v>
      </c>
      <c r="C210" s="272">
        <v>0</v>
      </c>
      <c r="D210" s="370" t="str">
        <f t="shared" si="3"/>
        <v/>
      </c>
    </row>
    <row r="211" ht="36" customHeight="1" spans="1:4">
      <c r="A211" s="271" t="s">
        <v>201</v>
      </c>
      <c r="B211" s="272">
        <v>137</v>
      </c>
      <c r="C211" s="272">
        <v>0</v>
      </c>
      <c r="D211" s="369">
        <f t="shared" si="3"/>
        <v>-1</v>
      </c>
    </row>
    <row r="212" ht="36" customHeight="1" spans="1:4">
      <c r="A212" s="268" t="s">
        <v>202</v>
      </c>
      <c r="B212" s="269">
        <f>SUM(B213:B217)</f>
        <v>312</v>
      </c>
      <c r="C212" s="269">
        <f>SUM(C213:C217)</f>
        <v>349</v>
      </c>
      <c r="D212" s="369">
        <f t="shared" si="3"/>
        <v>0.119</v>
      </c>
    </row>
    <row r="213" ht="36" customHeight="1" spans="1:4">
      <c r="A213" s="271" t="s">
        <v>83</v>
      </c>
      <c r="B213" s="272">
        <v>270</v>
      </c>
      <c r="C213" s="272">
        <v>309</v>
      </c>
      <c r="D213" s="370">
        <f t="shared" si="3"/>
        <v>0.144</v>
      </c>
    </row>
    <row r="214" ht="36" customHeight="1" spans="1:4">
      <c r="A214" s="271" t="s">
        <v>84</v>
      </c>
      <c r="B214" s="272">
        <v>42</v>
      </c>
      <c r="C214" s="272">
        <v>40</v>
      </c>
      <c r="D214" s="370">
        <f t="shared" si="3"/>
        <v>-0.048</v>
      </c>
    </row>
    <row r="215" ht="36" customHeight="1" spans="1:4">
      <c r="A215" s="271" t="s">
        <v>85</v>
      </c>
      <c r="B215" s="272">
        <v>0</v>
      </c>
      <c r="C215" s="272">
        <v>0</v>
      </c>
      <c r="D215" s="370" t="str">
        <f t="shared" si="3"/>
        <v/>
      </c>
    </row>
    <row r="216" ht="36" customHeight="1" spans="1:4">
      <c r="A216" s="271" t="s">
        <v>92</v>
      </c>
      <c r="B216" s="272">
        <v>0</v>
      </c>
      <c r="C216" s="272">
        <v>0</v>
      </c>
      <c r="D216" s="370" t="str">
        <f t="shared" si="3"/>
        <v/>
      </c>
    </row>
    <row r="217" ht="36" customHeight="1" spans="1:4">
      <c r="A217" s="271" t="s">
        <v>203</v>
      </c>
      <c r="B217" s="272">
        <v>0</v>
      </c>
      <c r="C217" s="272">
        <v>0</v>
      </c>
      <c r="D217" s="369" t="str">
        <f t="shared" si="3"/>
        <v/>
      </c>
    </row>
    <row r="218" ht="36" customHeight="1" spans="1:4">
      <c r="A218" s="268" t="s">
        <v>204</v>
      </c>
      <c r="B218" s="269">
        <f>SUM(B219:B223)</f>
        <v>743</v>
      </c>
      <c r="C218" s="269">
        <f>SUM(C219:C223)</f>
        <v>730</v>
      </c>
      <c r="D218" s="369">
        <f t="shared" si="3"/>
        <v>-0.017</v>
      </c>
    </row>
    <row r="219" ht="36" customHeight="1" spans="1:4">
      <c r="A219" s="271" t="s">
        <v>83</v>
      </c>
      <c r="B219" s="272">
        <v>513</v>
      </c>
      <c r="C219" s="272">
        <v>500</v>
      </c>
      <c r="D219" s="370">
        <f t="shared" si="3"/>
        <v>-0.025</v>
      </c>
    </row>
    <row r="220" ht="36" customHeight="1" spans="1:4">
      <c r="A220" s="271" t="s">
        <v>84</v>
      </c>
      <c r="B220" s="272">
        <v>210</v>
      </c>
      <c r="C220" s="272">
        <v>230</v>
      </c>
      <c r="D220" s="370">
        <f t="shared" si="3"/>
        <v>0.095</v>
      </c>
    </row>
    <row r="221" ht="36" customHeight="1" spans="1:4">
      <c r="A221" s="271" t="s">
        <v>85</v>
      </c>
      <c r="B221" s="272">
        <v>0</v>
      </c>
      <c r="C221" s="272">
        <v>0</v>
      </c>
      <c r="D221" s="370" t="str">
        <f t="shared" si="3"/>
        <v/>
      </c>
    </row>
    <row r="222" ht="36" customHeight="1" spans="1:4">
      <c r="A222" s="271" t="s">
        <v>92</v>
      </c>
      <c r="B222" s="272">
        <v>0</v>
      </c>
      <c r="C222" s="272">
        <v>0</v>
      </c>
      <c r="D222" s="370" t="str">
        <f t="shared" si="3"/>
        <v/>
      </c>
    </row>
    <row r="223" ht="36" customHeight="1" spans="1:4">
      <c r="A223" s="271" t="s">
        <v>205</v>
      </c>
      <c r="B223" s="272">
        <v>20</v>
      </c>
      <c r="C223" s="272">
        <v>0</v>
      </c>
      <c r="D223" s="369">
        <f t="shared" si="3"/>
        <v>-1</v>
      </c>
    </row>
    <row r="224" ht="36" customHeight="1" spans="1:4">
      <c r="A224" s="268" t="s">
        <v>206</v>
      </c>
      <c r="B224" s="371">
        <f>SUM(B225:B230)</f>
        <v>1083</v>
      </c>
      <c r="C224" s="371">
        <f>SUM(C225:C230)</f>
        <v>5545</v>
      </c>
      <c r="D224" s="372">
        <f t="shared" si="3"/>
        <v>4.12</v>
      </c>
    </row>
    <row r="225" ht="36" customHeight="1" spans="1:4">
      <c r="A225" s="271" t="s">
        <v>83</v>
      </c>
      <c r="B225" s="272">
        <v>151</v>
      </c>
      <c r="C225" s="272">
        <v>198</v>
      </c>
      <c r="D225" s="370">
        <f t="shared" si="3"/>
        <v>0.311</v>
      </c>
    </row>
    <row r="226" ht="36" customHeight="1" spans="1:4">
      <c r="A226" s="271" t="s">
        <v>84</v>
      </c>
      <c r="B226" s="272">
        <v>43</v>
      </c>
      <c r="C226" s="272">
        <v>0</v>
      </c>
      <c r="D226" s="370">
        <f t="shared" si="3"/>
        <v>-1</v>
      </c>
    </row>
    <row r="227" ht="36" customHeight="1" spans="1:4">
      <c r="A227" s="271" t="s">
        <v>85</v>
      </c>
      <c r="B227" s="272">
        <v>0</v>
      </c>
      <c r="C227" s="272">
        <v>0</v>
      </c>
      <c r="D227" s="370" t="str">
        <f t="shared" si="3"/>
        <v/>
      </c>
    </row>
    <row r="228" ht="36" customHeight="1" spans="1:4">
      <c r="A228" s="271" t="s">
        <v>207</v>
      </c>
      <c r="B228" s="272">
        <v>736</v>
      </c>
      <c r="C228" s="272">
        <v>5135</v>
      </c>
      <c r="D228" s="370">
        <f t="shared" si="3"/>
        <v>5.977</v>
      </c>
    </row>
    <row r="229" ht="36" customHeight="1" spans="1:4">
      <c r="A229" s="271" t="s">
        <v>92</v>
      </c>
      <c r="B229" s="272">
        <v>153</v>
      </c>
      <c r="C229" s="272">
        <v>212</v>
      </c>
      <c r="D229" s="370">
        <f t="shared" si="3"/>
        <v>0.386</v>
      </c>
    </row>
    <row r="230" ht="36" customHeight="1" spans="1:4">
      <c r="A230" s="271" t="s">
        <v>208</v>
      </c>
      <c r="B230" s="272">
        <v>0</v>
      </c>
      <c r="C230" s="272">
        <v>0</v>
      </c>
      <c r="D230" s="369" t="str">
        <f t="shared" si="3"/>
        <v/>
      </c>
    </row>
    <row r="231" ht="36" customHeight="1" spans="1:4">
      <c r="A231" s="268" t="s">
        <v>209</v>
      </c>
      <c r="B231" s="269">
        <f>SUM(B232:B245)</f>
        <v>4831</v>
      </c>
      <c r="C231" s="269">
        <f>SUM(C232:C245)</f>
        <v>7726</v>
      </c>
      <c r="D231" s="369">
        <f t="shared" si="3"/>
        <v>0.599</v>
      </c>
    </row>
    <row r="232" ht="36" customHeight="1" spans="1:4">
      <c r="A232" s="271" t="s">
        <v>83</v>
      </c>
      <c r="B232" s="272">
        <v>2915</v>
      </c>
      <c r="C232" s="272">
        <v>2896</v>
      </c>
      <c r="D232" s="370">
        <f t="shared" si="3"/>
        <v>-0.007</v>
      </c>
    </row>
    <row r="233" ht="36" customHeight="1" spans="1:4">
      <c r="A233" s="271" t="s">
        <v>84</v>
      </c>
      <c r="B233" s="272">
        <v>0</v>
      </c>
      <c r="C233" s="272">
        <v>0</v>
      </c>
      <c r="D233" s="370" t="str">
        <f t="shared" si="3"/>
        <v/>
      </c>
    </row>
    <row r="234" ht="36" customHeight="1" spans="1:4">
      <c r="A234" s="271" t="s">
        <v>85</v>
      </c>
      <c r="B234" s="272">
        <v>0</v>
      </c>
      <c r="C234" s="272">
        <v>0</v>
      </c>
      <c r="D234" s="370" t="str">
        <f t="shared" si="3"/>
        <v/>
      </c>
    </row>
    <row r="235" ht="36" customHeight="1" spans="1:4">
      <c r="A235" s="271" t="s">
        <v>210</v>
      </c>
      <c r="B235" s="272">
        <v>70</v>
      </c>
      <c r="C235" s="272">
        <v>60</v>
      </c>
      <c r="D235" s="370">
        <f t="shared" si="3"/>
        <v>-0.143</v>
      </c>
    </row>
    <row r="236" ht="36" customHeight="1" spans="1:4">
      <c r="A236" s="271" t="s">
        <v>211</v>
      </c>
      <c r="B236" s="272">
        <v>150</v>
      </c>
      <c r="C236" s="272">
        <v>230</v>
      </c>
      <c r="D236" s="370">
        <f t="shared" si="3"/>
        <v>0.533</v>
      </c>
    </row>
    <row r="237" ht="36" customHeight="1" spans="1:4">
      <c r="A237" s="271" t="s">
        <v>124</v>
      </c>
      <c r="B237" s="272">
        <v>180</v>
      </c>
      <c r="C237" s="272">
        <v>180</v>
      </c>
      <c r="D237" s="370">
        <f t="shared" si="3"/>
        <v>0</v>
      </c>
    </row>
    <row r="238" ht="36" customHeight="1" spans="1:4">
      <c r="A238" s="271" t="s">
        <v>212</v>
      </c>
      <c r="B238" s="272">
        <v>10</v>
      </c>
      <c r="C238" s="272">
        <v>0</v>
      </c>
      <c r="D238" s="370">
        <f t="shared" si="3"/>
        <v>-1</v>
      </c>
    </row>
    <row r="239" ht="36" customHeight="1" spans="1:4">
      <c r="A239" s="271" t="s">
        <v>213</v>
      </c>
      <c r="B239" s="272">
        <v>15</v>
      </c>
      <c r="C239" s="272">
        <v>35</v>
      </c>
      <c r="D239" s="370">
        <f t="shared" si="3"/>
        <v>1.333</v>
      </c>
    </row>
    <row r="240" ht="36" customHeight="1" spans="1:4">
      <c r="A240" s="271" t="s">
        <v>214</v>
      </c>
      <c r="B240" s="272">
        <v>0</v>
      </c>
      <c r="C240" s="272">
        <v>8</v>
      </c>
      <c r="D240" s="370" t="str">
        <f t="shared" si="3"/>
        <v/>
      </c>
    </row>
    <row r="241" ht="36" customHeight="1" spans="1:4">
      <c r="A241" s="271" t="s">
        <v>215</v>
      </c>
      <c r="B241" s="272">
        <v>0</v>
      </c>
      <c r="C241" s="272">
        <v>7</v>
      </c>
      <c r="D241" s="370" t="str">
        <f t="shared" si="3"/>
        <v/>
      </c>
    </row>
    <row r="242" ht="36" customHeight="1" spans="1:4">
      <c r="A242" s="271" t="s">
        <v>216</v>
      </c>
      <c r="B242" s="272">
        <v>400</v>
      </c>
      <c r="C242" s="272">
        <v>360</v>
      </c>
      <c r="D242" s="370">
        <f t="shared" si="3"/>
        <v>-0.1</v>
      </c>
    </row>
    <row r="243" ht="36" customHeight="1" spans="1:4">
      <c r="A243" s="271" t="s">
        <v>217</v>
      </c>
      <c r="B243" s="272">
        <v>486</v>
      </c>
      <c r="C243" s="272">
        <v>960</v>
      </c>
      <c r="D243" s="370">
        <f t="shared" si="3"/>
        <v>0.975</v>
      </c>
    </row>
    <row r="244" ht="36" customHeight="1" spans="1:4">
      <c r="A244" s="271" t="s">
        <v>92</v>
      </c>
      <c r="B244" s="272">
        <v>442</v>
      </c>
      <c r="C244" s="272">
        <v>2673</v>
      </c>
      <c r="D244" s="370">
        <f t="shared" si="3"/>
        <v>5.048</v>
      </c>
    </row>
    <row r="245" ht="36" customHeight="1" spans="1:4">
      <c r="A245" s="271" t="s">
        <v>218</v>
      </c>
      <c r="B245" s="272">
        <v>163</v>
      </c>
      <c r="C245" s="272">
        <v>317</v>
      </c>
      <c r="D245" s="369">
        <f t="shared" si="3"/>
        <v>0.945</v>
      </c>
    </row>
    <row r="246" ht="36" customHeight="1" spans="1:4">
      <c r="A246" s="268" t="s">
        <v>219</v>
      </c>
      <c r="B246" s="269">
        <f>SUM(B247:B248)</f>
        <v>3723</v>
      </c>
      <c r="C246" s="269">
        <f>SUM(C247:C248)</f>
        <v>2204</v>
      </c>
      <c r="D246" s="369">
        <f t="shared" si="3"/>
        <v>-0.408</v>
      </c>
    </row>
    <row r="247" ht="36" customHeight="1" spans="1:4">
      <c r="A247" s="271" t="s">
        <v>220</v>
      </c>
      <c r="B247" s="272">
        <v>0</v>
      </c>
      <c r="C247" s="272">
        <v>0</v>
      </c>
      <c r="D247" s="370" t="str">
        <f t="shared" si="3"/>
        <v/>
      </c>
    </row>
    <row r="248" ht="36" customHeight="1" spans="1:4">
      <c r="A248" s="271" t="s">
        <v>221</v>
      </c>
      <c r="B248" s="272">
        <v>3723</v>
      </c>
      <c r="C248" s="272">
        <v>2204</v>
      </c>
      <c r="D248" s="369">
        <f t="shared" ref="D248:D311" si="4">IF(B248&lt;&gt;0,C248/B248-1,"")</f>
        <v>-0.408</v>
      </c>
    </row>
    <row r="249" ht="36" customHeight="1" spans="1:4">
      <c r="A249" s="268" t="s">
        <v>44</v>
      </c>
      <c r="B249" s="269">
        <f>SUM(B250:B251)</f>
        <v>0</v>
      </c>
      <c r="C249" s="269">
        <f>SUM(C250:C251)</f>
        <v>0</v>
      </c>
      <c r="D249" s="369" t="str">
        <f t="shared" si="4"/>
        <v/>
      </c>
    </row>
    <row r="250" ht="36" customHeight="1" spans="1:4">
      <c r="A250" s="268" t="s">
        <v>222</v>
      </c>
      <c r="B250" s="269">
        <v>0</v>
      </c>
      <c r="C250" s="269">
        <v>0</v>
      </c>
      <c r="D250" s="369" t="str">
        <f t="shared" si="4"/>
        <v/>
      </c>
    </row>
    <row r="251" ht="36" customHeight="1" spans="1:4">
      <c r="A251" s="268" t="s">
        <v>223</v>
      </c>
      <c r="B251" s="269">
        <v>0</v>
      </c>
      <c r="C251" s="269">
        <v>0</v>
      </c>
      <c r="D251" s="369" t="str">
        <f t="shared" si="4"/>
        <v/>
      </c>
    </row>
    <row r="252" ht="36" customHeight="1" spans="1:4">
      <c r="A252" s="268" t="s">
        <v>46</v>
      </c>
      <c r="B252" s="269">
        <f>SUM(B253,B255,B257,B259,B269)</f>
        <v>2549</v>
      </c>
      <c r="C252" s="269">
        <f>SUM(C253,C255,C257,C259,C269)</f>
        <v>2619</v>
      </c>
      <c r="D252" s="369">
        <f t="shared" si="4"/>
        <v>0.027</v>
      </c>
    </row>
    <row r="253" ht="36" customHeight="1" spans="1:4">
      <c r="A253" s="268" t="s">
        <v>224</v>
      </c>
      <c r="B253" s="269">
        <f t="shared" ref="B253:B257" si="5">B254</f>
        <v>0</v>
      </c>
      <c r="C253" s="269">
        <f t="shared" ref="C253:C257" si="6">C254</f>
        <v>0</v>
      </c>
      <c r="D253" s="369" t="str">
        <f t="shared" si="4"/>
        <v/>
      </c>
    </row>
    <row r="254" ht="36" customHeight="1" spans="1:4">
      <c r="A254" s="271" t="s">
        <v>225</v>
      </c>
      <c r="B254" s="272">
        <v>0</v>
      </c>
      <c r="C254" s="272">
        <v>0</v>
      </c>
      <c r="D254" s="370" t="str">
        <f t="shared" si="4"/>
        <v/>
      </c>
    </row>
    <row r="255" ht="36" customHeight="1" spans="1:4">
      <c r="A255" s="268" t="s">
        <v>226</v>
      </c>
      <c r="B255" s="269">
        <f t="shared" si="5"/>
        <v>0</v>
      </c>
      <c r="C255" s="269">
        <f t="shared" si="6"/>
        <v>0</v>
      </c>
      <c r="D255" s="369" t="str">
        <f t="shared" si="4"/>
        <v/>
      </c>
    </row>
    <row r="256" ht="36" customHeight="1" spans="1:4">
      <c r="A256" s="271" t="s">
        <v>227</v>
      </c>
      <c r="B256" s="272">
        <v>0</v>
      </c>
      <c r="C256" s="272">
        <v>0</v>
      </c>
      <c r="D256" s="370" t="str">
        <f t="shared" si="4"/>
        <v/>
      </c>
    </row>
    <row r="257" ht="36" customHeight="1" spans="1:4">
      <c r="A257" s="268" t="s">
        <v>228</v>
      </c>
      <c r="B257" s="269">
        <f t="shared" si="5"/>
        <v>0</v>
      </c>
      <c r="C257" s="269">
        <f t="shared" si="6"/>
        <v>0</v>
      </c>
      <c r="D257" s="369" t="str">
        <f t="shared" si="4"/>
        <v/>
      </c>
    </row>
    <row r="258" ht="36" customHeight="1" spans="1:4">
      <c r="A258" s="271" t="s">
        <v>229</v>
      </c>
      <c r="B258" s="272">
        <v>0</v>
      </c>
      <c r="C258" s="272">
        <v>0</v>
      </c>
      <c r="D258" s="370" t="str">
        <f t="shared" si="4"/>
        <v/>
      </c>
    </row>
    <row r="259" ht="36" customHeight="1" spans="1:4">
      <c r="A259" s="268" t="s">
        <v>230</v>
      </c>
      <c r="B259" s="269">
        <f>SUM(B260:B268)</f>
        <v>1387</v>
      </c>
      <c r="C259" s="269">
        <f>SUM(C260:C268)</f>
        <v>2619</v>
      </c>
      <c r="D259" s="369">
        <f t="shared" si="4"/>
        <v>0.888</v>
      </c>
    </row>
    <row r="260" ht="36" customHeight="1" spans="1:4">
      <c r="A260" s="271" t="s">
        <v>231</v>
      </c>
      <c r="B260" s="272">
        <v>426</v>
      </c>
      <c r="C260" s="272">
        <v>1339</v>
      </c>
      <c r="D260" s="370">
        <f t="shared" si="4"/>
        <v>2.143</v>
      </c>
    </row>
    <row r="261" ht="36" customHeight="1" spans="1:4">
      <c r="A261" s="271" t="s">
        <v>232</v>
      </c>
      <c r="B261" s="272">
        <v>0</v>
      </c>
      <c r="C261" s="272">
        <v>0</v>
      </c>
      <c r="D261" s="370" t="str">
        <f t="shared" si="4"/>
        <v/>
      </c>
    </row>
    <row r="262" ht="36" customHeight="1" spans="1:4">
      <c r="A262" s="271" t="s">
        <v>233</v>
      </c>
      <c r="B262" s="272">
        <v>92</v>
      </c>
      <c r="C262" s="272">
        <v>460</v>
      </c>
      <c r="D262" s="370">
        <f t="shared" si="4"/>
        <v>4</v>
      </c>
    </row>
    <row r="263" ht="36" customHeight="1" spans="1:4">
      <c r="A263" s="271" t="s">
        <v>234</v>
      </c>
      <c r="B263" s="272">
        <v>0</v>
      </c>
      <c r="C263" s="272">
        <v>0</v>
      </c>
      <c r="D263" s="370" t="str">
        <f t="shared" si="4"/>
        <v/>
      </c>
    </row>
    <row r="264" ht="36" customHeight="1" spans="1:4">
      <c r="A264" s="271" t="s">
        <v>235</v>
      </c>
      <c r="B264" s="272">
        <v>0</v>
      </c>
      <c r="C264" s="272">
        <v>146</v>
      </c>
      <c r="D264" s="370" t="str">
        <f t="shared" si="4"/>
        <v/>
      </c>
    </row>
    <row r="265" ht="36" customHeight="1" spans="1:4">
      <c r="A265" s="271" t="s">
        <v>236</v>
      </c>
      <c r="B265" s="272">
        <v>237</v>
      </c>
      <c r="C265" s="272">
        <v>0</v>
      </c>
      <c r="D265" s="369">
        <f t="shared" si="4"/>
        <v>-1</v>
      </c>
    </row>
    <row r="266" ht="36" customHeight="1" spans="1:4">
      <c r="A266" s="271" t="s">
        <v>237</v>
      </c>
      <c r="B266" s="272">
        <v>10</v>
      </c>
      <c r="C266" s="272">
        <v>229</v>
      </c>
      <c r="D266" s="370">
        <f t="shared" si="4"/>
        <v>21.9</v>
      </c>
    </row>
    <row r="267" ht="36" customHeight="1" spans="1:4">
      <c r="A267" s="271" t="s">
        <v>238</v>
      </c>
      <c r="B267" s="272">
        <v>0</v>
      </c>
      <c r="C267" s="272">
        <v>0</v>
      </c>
      <c r="D267" s="369" t="str">
        <f t="shared" si="4"/>
        <v/>
      </c>
    </row>
    <row r="268" ht="36" customHeight="1" spans="1:4">
      <c r="A268" s="271" t="s">
        <v>239</v>
      </c>
      <c r="B268" s="272">
        <v>622</v>
      </c>
      <c r="C268" s="272">
        <v>445</v>
      </c>
      <c r="D268" s="369">
        <f t="shared" si="4"/>
        <v>-0.285</v>
      </c>
    </row>
    <row r="269" ht="36" customHeight="1" spans="1:4">
      <c r="A269" s="268" t="s">
        <v>240</v>
      </c>
      <c r="B269" s="269">
        <f>B270</f>
        <v>1162</v>
      </c>
      <c r="C269" s="269">
        <f>C270</f>
        <v>0</v>
      </c>
      <c r="D269" s="369">
        <f t="shared" si="4"/>
        <v>-1</v>
      </c>
    </row>
    <row r="270" ht="36" customHeight="1" spans="1:4">
      <c r="A270" s="271" t="s">
        <v>241</v>
      </c>
      <c r="B270" s="272">
        <v>1162</v>
      </c>
      <c r="C270" s="272">
        <v>0</v>
      </c>
      <c r="D270" s="370">
        <f t="shared" si="4"/>
        <v>-1</v>
      </c>
    </row>
    <row r="271" ht="36" customHeight="1" spans="1:4">
      <c r="A271" s="268" t="s">
        <v>47</v>
      </c>
      <c r="B271" s="269">
        <f>SUM(B272,B275,B286,B293,B301,B310,B326,B336,B346,B354,B360)</f>
        <v>46860</v>
      </c>
      <c r="C271" s="269">
        <f>SUM(C272,C275,C286,C293,C301,C310,C326,C336,C346,C354,C360)</f>
        <v>58572</v>
      </c>
      <c r="D271" s="369">
        <f t="shared" si="4"/>
        <v>0.25</v>
      </c>
    </row>
    <row r="272" ht="36" customHeight="1" spans="1:4">
      <c r="A272" s="268" t="s">
        <v>242</v>
      </c>
      <c r="B272" s="269">
        <f>SUM(B273:B274)</f>
        <v>219</v>
      </c>
      <c r="C272" s="269">
        <f>SUM(C273:C274)</f>
        <v>100</v>
      </c>
      <c r="D272" s="369">
        <f t="shared" si="4"/>
        <v>-0.543</v>
      </c>
    </row>
    <row r="273" ht="36" customHeight="1" spans="1:4">
      <c r="A273" s="271" t="s">
        <v>243</v>
      </c>
      <c r="B273" s="272">
        <v>219</v>
      </c>
      <c r="C273" s="272">
        <v>100</v>
      </c>
      <c r="D273" s="370">
        <f t="shared" si="4"/>
        <v>-0.543</v>
      </c>
    </row>
    <row r="274" ht="36" customHeight="1" spans="1:4">
      <c r="A274" s="271" t="s">
        <v>244</v>
      </c>
      <c r="B274" s="272">
        <v>0</v>
      </c>
      <c r="C274" s="272">
        <v>0</v>
      </c>
      <c r="D274" s="370" t="str">
        <f t="shared" si="4"/>
        <v/>
      </c>
    </row>
    <row r="275" ht="36" customHeight="1" spans="1:4">
      <c r="A275" s="268" t="s">
        <v>245</v>
      </c>
      <c r="B275" s="269">
        <f>SUM(B276:B285)</f>
        <v>39476</v>
      </c>
      <c r="C275" s="269">
        <f>SUM(C276:C285)</f>
        <v>52045</v>
      </c>
      <c r="D275" s="369">
        <f t="shared" si="4"/>
        <v>0.318</v>
      </c>
    </row>
    <row r="276" ht="36" customHeight="1" spans="1:4">
      <c r="A276" s="271" t="s">
        <v>83</v>
      </c>
      <c r="B276" s="272">
        <v>19211</v>
      </c>
      <c r="C276" s="272">
        <v>21441</v>
      </c>
      <c r="D276" s="370">
        <f t="shared" si="4"/>
        <v>0.116</v>
      </c>
    </row>
    <row r="277" ht="36" customHeight="1" spans="1:4">
      <c r="A277" s="271" t="s">
        <v>84</v>
      </c>
      <c r="B277" s="272">
        <v>3646</v>
      </c>
      <c r="C277" s="272">
        <v>3443</v>
      </c>
      <c r="D277" s="370">
        <f t="shared" si="4"/>
        <v>-0.056</v>
      </c>
    </row>
    <row r="278" ht="36" customHeight="1" spans="1:4">
      <c r="A278" s="271" t="s">
        <v>85</v>
      </c>
      <c r="B278" s="272">
        <v>0</v>
      </c>
      <c r="C278" s="272">
        <v>0</v>
      </c>
      <c r="D278" s="370" t="str">
        <f t="shared" si="4"/>
        <v/>
      </c>
    </row>
    <row r="279" ht="36" customHeight="1" spans="1:4">
      <c r="A279" s="271" t="s">
        <v>124</v>
      </c>
      <c r="B279" s="272">
        <v>2856</v>
      </c>
      <c r="C279" s="272">
        <v>8080</v>
      </c>
      <c r="D279" s="370">
        <f t="shared" si="4"/>
        <v>1.829</v>
      </c>
    </row>
    <row r="280" ht="36" customHeight="1" spans="1:4">
      <c r="A280" s="271" t="s">
        <v>246</v>
      </c>
      <c r="B280" s="272">
        <v>11632</v>
      </c>
      <c r="C280" s="272">
        <v>16578</v>
      </c>
      <c r="D280" s="370">
        <f t="shared" si="4"/>
        <v>0.425</v>
      </c>
    </row>
    <row r="281" ht="36" customHeight="1" spans="1:4">
      <c r="A281" s="271" t="s">
        <v>247</v>
      </c>
      <c r="B281" s="272">
        <v>798</v>
      </c>
      <c r="C281" s="272">
        <v>653</v>
      </c>
      <c r="D281" s="370">
        <f t="shared" si="4"/>
        <v>-0.182</v>
      </c>
    </row>
    <row r="282" ht="36" customHeight="1" spans="1:4">
      <c r="A282" s="271" t="s">
        <v>248</v>
      </c>
      <c r="B282" s="272">
        <v>331</v>
      </c>
      <c r="C282" s="272">
        <v>0</v>
      </c>
      <c r="D282" s="370">
        <f t="shared" si="4"/>
        <v>-1</v>
      </c>
    </row>
    <row r="283" ht="36" customHeight="1" spans="1:4">
      <c r="A283" s="271" t="s">
        <v>249</v>
      </c>
      <c r="B283" s="272">
        <v>18</v>
      </c>
      <c r="C283" s="272">
        <v>0</v>
      </c>
      <c r="D283" s="369">
        <f t="shared" si="4"/>
        <v>-1</v>
      </c>
    </row>
    <row r="284" ht="36" customHeight="1" spans="1:4">
      <c r="A284" s="271" t="s">
        <v>92</v>
      </c>
      <c r="B284" s="272">
        <v>0</v>
      </c>
      <c r="C284" s="272">
        <v>0</v>
      </c>
      <c r="D284" s="370" t="str">
        <f t="shared" si="4"/>
        <v/>
      </c>
    </row>
    <row r="285" ht="36" customHeight="1" spans="1:4">
      <c r="A285" s="271" t="s">
        <v>250</v>
      </c>
      <c r="B285" s="272">
        <v>984</v>
      </c>
      <c r="C285" s="272">
        <v>1850</v>
      </c>
      <c r="D285" s="370">
        <f t="shared" si="4"/>
        <v>0.88</v>
      </c>
    </row>
    <row r="286" ht="36" customHeight="1" spans="1:4">
      <c r="A286" s="268" t="s">
        <v>251</v>
      </c>
      <c r="B286" s="269">
        <f>SUM(B287:B292)</f>
        <v>689</v>
      </c>
      <c r="C286" s="269">
        <f>SUM(C287:C292)</f>
        <v>50</v>
      </c>
      <c r="D286" s="369">
        <f t="shared" si="4"/>
        <v>-0.927</v>
      </c>
    </row>
    <row r="287" ht="36" customHeight="1" spans="1:4">
      <c r="A287" s="271" t="s">
        <v>83</v>
      </c>
      <c r="B287" s="272">
        <v>0</v>
      </c>
      <c r="C287" s="272">
        <v>0</v>
      </c>
      <c r="D287" s="370" t="str">
        <f t="shared" si="4"/>
        <v/>
      </c>
    </row>
    <row r="288" ht="36" customHeight="1" spans="1:4">
      <c r="A288" s="271" t="s">
        <v>84</v>
      </c>
      <c r="B288" s="272">
        <v>50</v>
      </c>
      <c r="C288" s="272">
        <v>50</v>
      </c>
      <c r="D288" s="370">
        <f t="shared" si="4"/>
        <v>0</v>
      </c>
    </row>
    <row r="289" ht="36" customHeight="1" spans="1:4">
      <c r="A289" s="271" t="s">
        <v>85</v>
      </c>
      <c r="B289" s="272">
        <v>0</v>
      </c>
      <c r="C289" s="272">
        <v>0</v>
      </c>
      <c r="D289" s="370" t="str">
        <f t="shared" si="4"/>
        <v/>
      </c>
    </row>
    <row r="290" ht="36" customHeight="1" spans="1:4">
      <c r="A290" s="271" t="s">
        <v>252</v>
      </c>
      <c r="B290" s="272">
        <v>0</v>
      </c>
      <c r="C290" s="272">
        <v>0</v>
      </c>
      <c r="D290" s="369" t="str">
        <f t="shared" si="4"/>
        <v/>
      </c>
    </row>
    <row r="291" ht="36" customHeight="1" spans="1:4">
      <c r="A291" s="271" t="s">
        <v>92</v>
      </c>
      <c r="B291" s="272">
        <v>0</v>
      </c>
      <c r="C291" s="272">
        <v>0</v>
      </c>
      <c r="D291" s="370" t="str">
        <f t="shared" si="4"/>
        <v/>
      </c>
    </row>
    <row r="292" ht="36" customHeight="1" spans="1:4">
      <c r="A292" s="271" t="s">
        <v>253</v>
      </c>
      <c r="B292" s="272">
        <v>639</v>
      </c>
      <c r="C292" s="272">
        <v>0</v>
      </c>
      <c r="D292" s="370">
        <f t="shared" si="4"/>
        <v>-1</v>
      </c>
    </row>
    <row r="293" ht="36" customHeight="1" spans="1:4">
      <c r="A293" s="268" t="s">
        <v>254</v>
      </c>
      <c r="B293" s="269">
        <f>SUM(B294:B300)</f>
        <v>40</v>
      </c>
      <c r="C293" s="269">
        <f>SUM(C294:C300)</f>
        <v>1</v>
      </c>
      <c r="D293" s="369">
        <f t="shared" si="4"/>
        <v>-0.975</v>
      </c>
    </row>
    <row r="294" ht="36" customHeight="1" spans="1:4">
      <c r="A294" s="271" t="s">
        <v>83</v>
      </c>
      <c r="B294" s="272">
        <v>0</v>
      </c>
      <c r="C294" s="272">
        <v>1</v>
      </c>
      <c r="D294" s="370" t="str">
        <f t="shared" si="4"/>
        <v/>
      </c>
    </row>
    <row r="295" ht="36" customHeight="1" spans="1:4">
      <c r="A295" s="271" t="s">
        <v>84</v>
      </c>
      <c r="B295" s="272">
        <v>0</v>
      </c>
      <c r="C295" s="272">
        <v>0</v>
      </c>
      <c r="D295" s="370" t="str">
        <f t="shared" si="4"/>
        <v/>
      </c>
    </row>
    <row r="296" ht="36" customHeight="1" spans="1:4">
      <c r="A296" s="271" t="s">
        <v>85</v>
      </c>
      <c r="B296" s="272">
        <v>0</v>
      </c>
      <c r="C296" s="272">
        <v>0</v>
      </c>
      <c r="D296" s="370" t="str">
        <f t="shared" si="4"/>
        <v/>
      </c>
    </row>
    <row r="297" ht="36" customHeight="1" spans="1:4">
      <c r="A297" s="271" t="s">
        <v>255</v>
      </c>
      <c r="B297" s="272">
        <v>0</v>
      </c>
      <c r="C297" s="272">
        <v>0</v>
      </c>
      <c r="D297" s="370" t="str">
        <f t="shared" si="4"/>
        <v/>
      </c>
    </row>
    <row r="298" ht="36" customHeight="1" spans="1:4">
      <c r="A298" s="271" t="s">
        <v>256</v>
      </c>
      <c r="B298" s="272">
        <v>0</v>
      </c>
      <c r="C298" s="272">
        <v>0</v>
      </c>
      <c r="D298" s="369" t="str">
        <f t="shared" si="4"/>
        <v/>
      </c>
    </row>
    <row r="299" ht="36" customHeight="1" spans="1:4">
      <c r="A299" s="271" t="s">
        <v>92</v>
      </c>
      <c r="B299" s="272">
        <v>0</v>
      </c>
      <c r="C299" s="272">
        <v>0</v>
      </c>
      <c r="D299" s="370" t="str">
        <f t="shared" si="4"/>
        <v/>
      </c>
    </row>
    <row r="300" ht="36" customHeight="1" spans="1:4">
      <c r="A300" s="271" t="s">
        <v>257</v>
      </c>
      <c r="B300" s="272">
        <v>40</v>
      </c>
      <c r="C300" s="272">
        <v>0</v>
      </c>
      <c r="D300" s="370">
        <f t="shared" si="4"/>
        <v>-1</v>
      </c>
    </row>
    <row r="301" ht="36" customHeight="1" spans="1:4">
      <c r="A301" s="268" t="s">
        <v>258</v>
      </c>
      <c r="B301" s="269">
        <f>SUM(B302:B309)</f>
        <v>193</v>
      </c>
      <c r="C301" s="269">
        <f>SUM(C302:C309)</f>
        <v>116</v>
      </c>
      <c r="D301" s="369">
        <f t="shared" si="4"/>
        <v>-0.399</v>
      </c>
    </row>
    <row r="302" ht="36" customHeight="1" spans="1:4">
      <c r="A302" s="271" t="s">
        <v>83</v>
      </c>
      <c r="B302" s="272">
        <v>113</v>
      </c>
      <c r="C302" s="272">
        <v>116</v>
      </c>
      <c r="D302" s="370">
        <f t="shared" si="4"/>
        <v>0.027</v>
      </c>
    </row>
    <row r="303" ht="36" customHeight="1" spans="1:4">
      <c r="A303" s="271" t="s">
        <v>84</v>
      </c>
      <c r="B303" s="272">
        <v>0</v>
      </c>
      <c r="C303" s="272">
        <v>0</v>
      </c>
      <c r="D303" s="370" t="str">
        <f t="shared" si="4"/>
        <v/>
      </c>
    </row>
    <row r="304" ht="36" customHeight="1" spans="1:4">
      <c r="A304" s="271" t="s">
        <v>85</v>
      </c>
      <c r="B304" s="272">
        <v>0</v>
      </c>
      <c r="C304" s="272">
        <v>0</v>
      </c>
      <c r="D304" s="370" t="str">
        <f t="shared" si="4"/>
        <v/>
      </c>
    </row>
    <row r="305" ht="36" customHeight="1" spans="1:4">
      <c r="A305" s="271" t="s">
        <v>259</v>
      </c>
      <c r="B305" s="272">
        <v>0</v>
      </c>
      <c r="C305" s="272">
        <v>0</v>
      </c>
      <c r="D305" s="370" t="str">
        <f t="shared" si="4"/>
        <v/>
      </c>
    </row>
    <row r="306" ht="36" customHeight="1" spans="1:4">
      <c r="A306" s="271" t="s">
        <v>260</v>
      </c>
      <c r="B306" s="272">
        <v>80</v>
      </c>
      <c r="C306" s="272">
        <v>0</v>
      </c>
      <c r="D306" s="370">
        <f t="shared" si="4"/>
        <v>-1</v>
      </c>
    </row>
    <row r="307" ht="36" customHeight="1" spans="1:4">
      <c r="A307" s="271" t="s">
        <v>261</v>
      </c>
      <c r="B307" s="272">
        <v>0</v>
      </c>
      <c r="C307" s="272">
        <v>0</v>
      </c>
      <c r="D307" s="369" t="str">
        <f t="shared" si="4"/>
        <v/>
      </c>
    </row>
    <row r="308" ht="36" customHeight="1" spans="1:4">
      <c r="A308" s="271" t="s">
        <v>92</v>
      </c>
      <c r="B308" s="272">
        <v>0</v>
      </c>
      <c r="C308" s="272">
        <v>0</v>
      </c>
      <c r="D308" s="370" t="str">
        <f t="shared" si="4"/>
        <v/>
      </c>
    </row>
    <row r="309" ht="36" customHeight="1" spans="1:4">
      <c r="A309" s="271" t="s">
        <v>262</v>
      </c>
      <c r="B309" s="272">
        <v>0</v>
      </c>
      <c r="C309" s="272">
        <v>0</v>
      </c>
      <c r="D309" s="370" t="str">
        <f t="shared" si="4"/>
        <v/>
      </c>
    </row>
    <row r="310" ht="36" customHeight="1" spans="1:4">
      <c r="A310" s="268" t="s">
        <v>263</v>
      </c>
      <c r="B310" s="269">
        <f>SUM(B311:B325)</f>
        <v>1930</v>
      </c>
      <c r="C310" s="269">
        <f>SUM(C311:C325)</f>
        <v>2199</v>
      </c>
      <c r="D310" s="369">
        <f t="shared" si="4"/>
        <v>0.139</v>
      </c>
    </row>
    <row r="311" ht="36" customHeight="1" spans="1:4">
      <c r="A311" s="271" t="s">
        <v>83</v>
      </c>
      <c r="B311" s="272">
        <v>1295</v>
      </c>
      <c r="C311" s="272">
        <v>1289</v>
      </c>
      <c r="D311" s="370">
        <f t="shared" si="4"/>
        <v>-0.005</v>
      </c>
    </row>
    <row r="312" ht="36" customHeight="1" spans="1:4">
      <c r="A312" s="271" t="s">
        <v>84</v>
      </c>
      <c r="B312" s="272">
        <v>220</v>
      </c>
      <c r="C312" s="272">
        <v>220</v>
      </c>
      <c r="D312" s="370">
        <f t="shared" ref="D312:D375" si="7">IF(B312&lt;&gt;0,C312/B312-1,"")</f>
        <v>0</v>
      </c>
    </row>
    <row r="313" ht="36" customHeight="1" spans="1:4">
      <c r="A313" s="271" t="s">
        <v>85</v>
      </c>
      <c r="B313" s="272">
        <v>0</v>
      </c>
      <c r="C313" s="272">
        <v>0</v>
      </c>
      <c r="D313" s="370" t="str">
        <f t="shared" si="7"/>
        <v/>
      </c>
    </row>
    <row r="314" ht="36" customHeight="1" spans="1:4">
      <c r="A314" s="271" t="s">
        <v>264</v>
      </c>
      <c r="B314" s="272">
        <v>89</v>
      </c>
      <c r="C314" s="272">
        <v>40</v>
      </c>
      <c r="D314" s="370">
        <f t="shared" si="7"/>
        <v>-0.551</v>
      </c>
    </row>
    <row r="315" ht="36" customHeight="1" spans="1:4">
      <c r="A315" s="271" t="s">
        <v>265</v>
      </c>
      <c r="B315" s="272">
        <v>105</v>
      </c>
      <c r="C315" s="272">
        <v>220</v>
      </c>
      <c r="D315" s="370">
        <f t="shared" si="7"/>
        <v>1.095</v>
      </c>
    </row>
    <row r="316" ht="36" customHeight="1" spans="1:4">
      <c r="A316" s="271" t="s">
        <v>266</v>
      </c>
      <c r="B316" s="272">
        <v>0</v>
      </c>
      <c r="C316" s="272">
        <v>0</v>
      </c>
      <c r="D316" s="370" t="str">
        <f t="shared" si="7"/>
        <v/>
      </c>
    </row>
    <row r="317" ht="36" customHeight="1" spans="1:4">
      <c r="A317" s="271" t="s">
        <v>267</v>
      </c>
      <c r="B317" s="272">
        <v>147</v>
      </c>
      <c r="C317" s="272">
        <v>244</v>
      </c>
      <c r="D317" s="370">
        <f t="shared" si="7"/>
        <v>0.66</v>
      </c>
    </row>
    <row r="318" ht="36" customHeight="1" spans="1:4">
      <c r="A318" s="271" t="s">
        <v>268</v>
      </c>
      <c r="B318" s="272">
        <v>0</v>
      </c>
      <c r="C318" s="272">
        <v>36</v>
      </c>
      <c r="D318" s="370" t="str">
        <f t="shared" si="7"/>
        <v/>
      </c>
    </row>
    <row r="319" ht="36" customHeight="1" spans="1:4">
      <c r="A319" s="271" t="s">
        <v>269</v>
      </c>
      <c r="B319" s="272">
        <v>0</v>
      </c>
      <c r="C319" s="272">
        <v>0</v>
      </c>
      <c r="D319" s="370" t="str">
        <f t="shared" si="7"/>
        <v/>
      </c>
    </row>
    <row r="320" ht="36" customHeight="1" spans="1:4">
      <c r="A320" s="271" t="s">
        <v>270</v>
      </c>
      <c r="B320" s="272">
        <v>58</v>
      </c>
      <c r="C320" s="272">
        <v>140</v>
      </c>
      <c r="D320" s="370">
        <f t="shared" si="7"/>
        <v>1.414</v>
      </c>
    </row>
    <row r="321" ht="36" customHeight="1" spans="1:4">
      <c r="A321" s="271" t="s">
        <v>271</v>
      </c>
      <c r="B321" s="272">
        <v>0</v>
      </c>
      <c r="C321" s="272">
        <v>0</v>
      </c>
      <c r="D321" s="370" t="str">
        <f t="shared" si="7"/>
        <v/>
      </c>
    </row>
    <row r="322" ht="36" customHeight="1" spans="1:4">
      <c r="A322" s="271" t="s">
        <v>272</v>
      </c>
      <c r="B322" s="272">
        <v>0</v>
      </c>
      <c r="C322" s="272">
        <v>0</v>
      </c>
      <c r="D322" s="370" t="str">
        <f t="shared" si="7"/>
        <v/>
      </c>
    </row>
    <row r="323" ht="36" customHeight="1" spans="1:4">
      <c r="A323" s="271" t="s">
        <v>124</v>
      </c>
      <c r="B323" s="272">
        <v>0</v>
      </c>
      <c r="C323" s="272">
        <v>0</v>
      </c>
      <c r="D323" s="369" t="str">
        <f t="shared" si="7"/>
        <v/>
      </c>
    </row>
    <row r="324" ht="36" customHeight="1" spans="1:4">
      <c r="A324" s="271" t="s">
        <v>92</v>
      </c>
      <c r="B324" s="272">
        <v>0</v>
      </c>
      <c r="C324" s="272">
        <v>0</v>
      </c>
      <c r="D324" s="370" t="str">
        <f t="shared" si="7"/>
        <v/>
      </c>
    </row>
    <row r="325" ht="36" customHeight="1" spans="1:4">
      <c r="A325" s="271" t="s">
        <v>273</v>
      </c>
      <c r="B325" s="272">
        <v>16</v>
      </c>
      <c r="C325" s="272">
        <v>10</v>
      </c>
      <c r="D325" s="370">
        <f t="shared" si="7"/>
        <v>-0.375</v>
      </c>
    </row>
    <row r="326" ht="36" customHeight="1" spans="1:4">
      <c r="A326" s="268" t="s">
        <v>274</v>
      </c>
      <c r="B326" s="269">
        <f>SUM(B327:B335)</f>
        <v>0</v>
      </c>
      <c r="C326" s="269">
        <f>SUM(C327:C335)</f>
        <v>0</v>
      </c>
      <c r="D326" s="369" t="str">
        <f t="shared" si="7"/>
        <v/>
      </c>
    </row>
    <row r="327" ht="36" customHeight="1" spans="1:4">
      <c r="A327" s="271" t="s">
        <v>83</v>
      </c>
      <c r="B327" s="272">
        <v>0</v>
      </c>
      <c r="C327" s="272">
        <v>0</v>
      </c>
      <c r="D327" s="370" t="str">
        <f t="shared" si="7"/>
        <v/>
      </c>
    </row>
    <row r="328" ht="36" customHeight="1" spans="1:4">
      <c r="A328" s="271" t="s">
        <v>84</v>
      </c>
      <c r="B328" s="272">
        <v>0</v>
      </c>
      <c r="C328" s="272">
        <v>0</v>
      </c>
      <c r="D328" s="370" t="str">
        <f t="shared" si="7"/>
        <v/>
      </c>
    </row>
    <row r="329" ht="36" customHeight="1" spans="1:4">
      <c r="A329" s="271" t="s">
        <v>85</v>
      </c>
      <c r="B329" s="272">
        <v>0</v>
      </c>
      <c r="C329" s="272">
        <v>0</v>
      </c>
      <c r="D329" s="370" t="str">
        <f t="shared" si="7"/>
        <v/>
      </c>
    </row>
    <row r="330" ht="36" customHeight="1" spans="1:4">
      <c r="A330" s="271" t="s">
        <v>275</v>
      </c>
      <c r="B330" s="272">
        <v>0</v>
      </c>
      <c r="C330" s="272">
        <v>0</v>
      </c>
      <c r="D330" s="370" t="str">
        <f t="shared" si="7"/>
        <v/>
      </c>
    </row>
    <row r="331" ht="36" customHeight="1" spans="1:4">
      <c r="A331" s="271" t="s">
        <v>276</v>
      </c>
      <c r="B331" s="272">
        <v>0</v>
      </c>
      <c r="C331" s="272">
        <v>0</v>
      </c>
      <c r="D331" s="370" t="str">
        <f t="shared" si="7"/>
        <v/>
      </c>
    </row>
    <row r="332" ht="36" customHeight="1" spans="1:4">
      <c r="A332" s="271" t="s">
        <v>277</v>
      </c>
      <c r="B332" s="272">
        <v>0</v>
      </c>
      <c r="C332" s="272">
        <v>0</v>
      </c>
      <c r="D332" s="370" t="str">
        <f t="shared" si="7"/>
        <v/>
      </c>
    </row>
    <row r="333" ht="36" customHeight="1" spans="1:4">
      <c r="A333" s="271" t="s">
        <v>124</v>
      </c>
      <c r="B333" s="272">
        <v>0</v>
      </c>
      <c r="C333" s="272">
        <v>0</v>
      </c>
      <c r="D333" s="369" t="str">
        <f t="shared" si="7"/>
        <v/>
      </c>
    </row>
    <row r="334" ht="36" customHeight="1" spans="1:4">
      <c r="A334" s="271" t="s">
        <v>92</v>
      </c>
      <c r="B334" s="272">
        <v>0</v>
      </c>
      <c r="C334" s="272">
        <v>0</v>
      </c>
      <c r="D334" s="370" t="str">
        <f t="shared" si="7"/>
        <v/>
      </c>
    </row>
    <row r="335" ht="36" customHeight="1" spans="1:4">
      <c r="A335" s="271" t="s">
        <v>278</v>
      </c>
      <c r="B335" s="272">
        <v>0</v>
      </c>
      <c r="C335" s="272">
        <v>0</v>
      </c>
      <c r="D335" s="370" t="str">
        <f t="shared" si="7"/>
        <v/>
      </c>
    </row>
    <row r="336" ht="36" customHeight="1" spans="1:4">
      <c r="A336" s="268" t="s">
        <v>279</v>
      </c>
      <c r="B336" s="269">
        <f>SUM(B337:B345)</f>
        <v>3913</v>
      </c>
      <c r="C336" s="269">
        <f>SUM(C337:C345)</f>
        <v>4061</v>
      </c>
      <c r="D336" s="369">
        <f t="shared" si="7"/>
        <v>0.038</v>
      </c>
    </row>
    <row r="337" ht="36" customHeight="1" spans="1:4">
      <c r="A337" s="271" t="s">
        <v>83</v>
      </c>
      <c r="B337" s="272">
        <v>2935</v>
      </c>
      <c r="C337" s="272">
        <v>3079</v>
      </c>
      <c r="D337" s="370">
        <f t="shared" si="7"/>
        <v>0.049</v>
      </c>
    </row>
    <row r="338" ht="36" customHeight="1" spans="1:4">
      <c r="A338" s="271" t="s">
        <v>84</v>
      </c>
      <c r="B338" s="272">
        <v>0</v>
      </c>
      <c r="C338" s="272">
        <v>0</v>
      </c>
      <c r="D338" s="370" t="str">
        <f t="shared" si="7"/>
        <v/>
      </c>
    </row>
    <row r="339" ht="36" customHeight="1" spans="1:4">
      <c r="A339" s="271" t="s">
        <v>85</v>
      </c>
      <c r="B339" s="272">
        <v>0</v>
      </c>
      <c r="C339" s="272">
        <v>0</v>
      </c>
      <c r="D339" s="370" t="str">
        <f t="shared" si="7"/>
        <v/>
      </c>
    </row>
    <row r="340" ht="36" customHeight="1" spans="1:4">
      <c r="A340" s="271" t="s">
        <v>280</v>
      </c>
      <c r="B340" s="272">
        <v>563</v>
      </c>
      <c r="C340" s="272">
        <v>665</v>
      </c>
      <c r="D340" s="370">
        <f t="shared" si="7"/>
        <v>0.181</v>
      </c>
    </row>
    <row r="341" ht="36" customHeight="1" spans="1:4">
      <c r="A341" s="271" t="s">
        <v>281</v>
      </c>
      <c r="B341" s="272">
        <v>30</v>
      </c>
      <c r="C341" s="272">
        <v>104</v>
      </c>
      <c r="D341" s="370">
        <f t="shared" si="7"/>
        <v>2.467</v>
      </c>
    </row>
    <row r="342" ht="36" customHeight="1" spans="1:4">
      <c r="A342" s="271" t="s">
        <v>282</v>
      </c>
      <c r="B342" s="272">
        <v>136</v>
      </c>
      <c r="C342" s="272">
        <v>0</v>
      </c>
      <c r="D342" s="370">
        <f t="shared" si="7"/>
        <v>-1</v>
      </c>
    </row>
    <row r="343" ht="36" customHeight="1" spans="1:4">
      <c r="A343" s="271" t="s">
        <v>124</v>
      </c>
      <c r="B343" s="272">
        <v>0</v>
      </c>
      <c r="C343" s="272">
        <v>50</v>
      </c>
      <c r="D343" s="369" t="str">
        <f t="shared" si="7"/>
        <v/>
      </c>
    </row>
    <row r="344" ht="36" customHeight="1" spans="1:4">
      <c r="A344" s="271" t="s">
        <v>92</v>
      </c>
      <c r="B344" s="272">
        <v>0</v>
      </c>
      <c r="C344" s="272">
        <v>0</v>
      </c>
      <c r="D344" s="370" t="str">
        <f t="shared" si="7"/>
        <v/>
      </c>
    </row>
    <row r="345" ht="36" customHeight="1" spans="1:4">
      <c r="A345" s="271" t="s">
        <v>283</v>
      </c>
      <c r="B345" s="272">
        <v>249</v>
      </c>
      <c r="C345" s="272">
        <v>163</v>
      </c>
      <c r="D345" s="370">
        <f t="shared" si="7"/>
        <v>-0.345</v>
      </c>
    </row>
    <row r="346" ht="36" customHeight="1" spans="1:4">
      <c r="A346" s="268" t="s">
        <v>284</v>
      </c>
      <c r="B346" s="269">
        <f>SUM(B347:B353)</f>
        <v>0</v>
      </c>
      <c r="C346" s="269">
        <f>SUM(C347:C353)</f>
        <v>0</v>
      </c>
      <c r="D346" s="369" t="str">
        <f t="shared" si="7"/>
        <v/>
      </c>
    </row>
    <row r="347" ht="36" customHeight="1" spans="1:4">
      <c r="A347" s="271" t="s">
        <v>83</v>
      </c>
      <c r="B347" s="272">
        <v>0</v>
      </c>
      <c r="C347" s="272">
        <v>0</v>
      </c>
      <c r="D347" s="370" t="str">
        <f t="shared" si="7"/>
        <v/>
      </c>
    </row>
    <row r="348" ht="36" customHeight="1" spans="1:4">
      <c r="A348" s="271" t="s">
        <v>84</v>
      </c>
      <c r="B348" s="272">
        <v>0</v>
      </c>
      <c r="C348" s="272">
        <v>0</v>
      </c>
      <c r="D348" s="370" t="str">
        <f t="shared" si="7"/>
        <v/>
      </c>
    </row>
    <row r="349" ht="36" customHeight="1" spans="1:4">
      <c r="A349" s="271" t="s">
        <v>85</v>
      </c>
      <c r="B349" s="272">
        <v>0</v>
      </c>
      <c r="C349" s="272">
        <v>0</v>
      </c>
      <c r="D349" s="370" t="str">
        <f t="shared" si="7"/>
        <v/>
      </c>
    </row>
    <row r="350" ht="36" customHeight="1" spans="1:4">
      <c r="A350" s="271" t="s">
        <v>285</v>
      </c>
      <c r="B350" s="272">
        <v>0</v>
      </c>
      <c r="C350" s="272">
        <v>0</v>
      </c>
      <c r="D350" s="370" t="str">
        <f t="shared" si="7"/>
        <v/>
      </c>
    </row>
    <row r="351" ht="36" customHeight="1" spans="1:4">
      <c r="A351" s="271" t="s">
        <v>286</v>
      </c>
      <c r="B351" s="272">
        <v>0</v>
      </c>
      <c r="C351" s="272">
        <v>0</v>
      </c>
      <c r="D351" s="369" t="str">
        <f t="shared" si="7"/>
        <v/>
      </c>
    </row>
    <row r="352" ht="36" customHeight="1" spans="1:4">
      <c r="A352" s="271" t="s">
        <v>92</v>
      </c>
      <c r="B352" s="272">
        <v>0</v>
      </c>
      <c r="C352" s="272">
        <v>0</v>
      </c>
      <c r="D352" s="370" t="str">
        <f t="shared" si="7"/>
        <v/>
      </c>
    </row>
    <row r="353" ht="36" customHeight="1" spans="1:4">
      <c r="A353" s="271" t="s">
        <v>287</v>
      </c>
      <c r="B353" s="272">
        <v>0</v>
      </c>
      <c r="C353" s="272">
        <v>0</v>
      </c>
      <c r="D353" s="370" t="str">
        <f t="shared" si="7"/>
        <v/>
      </c>
    </row>
    <row r="354" ht="36" customHeight="1" spans="1:4">
      <c r="A354" s="268" t="s">
        <v>288</v>
      </c>
      <c r="B354" s="269">
        <f>SUM(B355:B359)</f>
        <v>0</v>
      </c>
      <c r="C354" s="269">
        <f>SUM(C355:C359)</f>
        <v>0</v>
      </c>
      <c r="D354" s="369" t="str">
        <f t="shared" si="7"/>
        <v/>
      </c>
    </row>
    <row r="355" ht="36" customHeight="1" spans="1:4">
      <c r="A355" s="271" t="s">
        <v>83</v>
      </c>
      <c r="B355" s="272">
        <v>0</v>
      </c>
      <c r="C355" s="272">
        <v>0</v>
      </c>
      <c r="D355" s="370" t="str">
        <f t="shared" si="7"/>
        <v/>
      </c>
    </row>
    <row r="356" ht="36" customHeight="1" spans="1:4">
      <c r="A356" s="271" t="s">
        <v>84</v>
      </c>
      <c r="B356" s="272">
        <v>0</v>
      </c>
      <c r="C356" s="272">
        <v>0</v>
      </c>
      <c r="D356" s="370" t="str">
        <f t="shared" si="7"/>
        <v/>
      </c>
    </row>
    <row r="357" ht="36" customHeight="1" spans="1:4">
      <c r="A357" s="271" t="s">
        <v>124</v>
      </c>
      <c r="B357" s="272">
        <v>0</v>
      </c>
      <c r="C357" s="272">
        <v>0</v>
      </c>
      <c r="D357" s="369" t="str">
        <f t="shared" si="7"/>
        <v/>
      </c>
    </row>
    <row r="358" ht="36" customHeight="1" spans="1:4">
      <c r="A358" s="271" t="s">
        <v>289</v>
      </c>
      <c r="B358" s="272">
        <v>0</v>
      </c>
      <c r="C358" s="272">
        <v>0</v>
      </c>
      <c r="D358" s="370" t="str">
        <f t="shared" si="7"/>
        <v/>
      </c>
    </row>
    <row r="359" ht="36" customHeight="1" spans="1:4">
      <c r="A359" s="271" t="s">
        <v>290</v>
      </c>
      <c r="B359" s="272">
        <v>0</v>
      </c>
      <c r="C359" s="272">
        <v>0</v>
      </c>
      <c r="D359" s="369" t="str">
        <f t="shared" si="7"/>
        <v/>
      </c>
    </row>
    <row r="360" ht="36" customHeight="1" spans="1:4">
      <c r="A360" s="268" t="s">
        <v>291</v>
      </c>
      <c r="B360" s="269">
        <f>SUM(B361:B362)</f>
        <v>400</v>
      </c>
      <c r="C360" s="269">
        <f>SUM(C361:C362)</f>
        <v>0</v>
      </c>
      <c r="D360" s="369">
        <f t="shared" si="7"/>
        <v>-1</v>
      </c>
    </row>
    <row r="361" ht="36" customHeight="1" spans="1:4">
      <c r="A361" s="271" t="s">
        <v>292</v>
      </c>
      <c r="B361" s="272"/>
      <c r="C361" s="272">
        <v>0</v>
      </c>
      <c r="D361" s="369" t="str">
        <f t="shared" si="7"/>
        <v/>
      </c>
    </row>
    <row r="362" ht="36" customHeight="1" spans="1:4">
      <c r="A362" s="271" t="s">
        <v>293</v>
      </c>
      <c r="B362" s="272">
        <v>400</v>
      </c>
      <c r="C362" s="272">
        <v>0</v>
      </c>
      <c r="D362" s="369">
        <f t="shared" si="7"/>
        <v>-1</v>
      </c>
    </row>
    <row r="363" ht="36" customHeight="1" spans="1:4">
      <c r="A363" s="268" t="s">
        <v>48</v>
      </c>
      <c r="B363" s="269">
        <f>SUM(B364,B369,B378,B384,B390,B394,B398,B402,B408,B415)</f>
        <v>91527</v>
      </c>
      <c r="C363" s="269">
        <f>SUM(C364,C369,C378,C384,C390,C394,C398,C402,C408,C415)</f>
        <v>92950</v>
      </c>
      <c r="D363" s="369">
        <f t="shared" si="7"/>
        <v>0.016</v>
      </c>
    </row>
    <row r="364" ht="36" customHeight="1" spans="1:4">
      <c r="A364" s="268" t="s">
        <v>294</v>
      </c>
      <c r="B364" s="269">
        <f>SUM(B365:B368)</f>
        <v>1509</v>
      </c>
      <c r="C364" s="269">
        <f>SUM(C365:C368)</f>
        <v>1524</v>
      </c>
      <c r="D364" s="369">
        <f t="shared" si="7"/>
        <v>0.01</v>
      </c>
    </row>
    <row r="365" ht="36" customHeight="1" spans="1:4">
      <c r="A365" s="271" t="s">
        <v>83</v>
      </c>
      <c r="B365" s="272">
        <v>1509</v>
      </c>
      <c r="C365" s="272">
        <v>1524</v>
      </c>
      <c r="D365" s="370">
        <f t="shared" si="7"/>
        <v>0.01</v>
      </c>
    </row>
    <row r="366" ht="36" customHeight="1" spans="1:4">
      <c r="A366" s="271" t="s">
        <v>84</v>
      </c>
      <c r="B366" s="272">
        <v>0</v>
      </c>
      <c r="C366" s="272">
        <v>0</v>
      </c>
      <c r="D366" s="370" t="str">
        <f t="shared" si="7"/>
        <v/>
      </c>
    </row>
    <row r="367" ht="36" customHeight="1" spans="1:4">
      <c r="A367" s="271" t="s">
        <v>85</v>
      </c>
      <c r="B367" s="272">
        <v>0</v>
      </c>
      <c r="C367" s="272">
        <v>0</v>
      </c>
      <c r="D367" s="369" t="str">
        <f t="shared" si="7"/>
        <v/>
      </c>
    </row>
    <row r="368" ht="36" customHeight="1" spans="1:4">
      <c r="A368" s="271" t="s">
        <v>295</v>
      </c>
      <c r="B368" s="272">
        <v>0</v>
      </c>
      <c r="C368" s="272">
        <v>0</v>
      </c>
      <c r="D368" s="370" t="str">
        <f t="shared" si="7"/>
        <v/>
      </c>
    </row>
    <row r="369" ht="36" customHeight="1" spans="1:4">
      <c r="A369" s="268" t="s">
        <v>296</v>
      </c>
      <c r="B369" s="269">
        <f>SUM(B370:B377)</f>
        <v>22912</v>
      </c>
      <c r="C369" s="269">
        <f>SUM(C370:C377)</f>
        <v>23562</v>
      </c>
      <c r="D369" s="369">
        <f t="shared" si="7"/>
        <v>0.028</v>
      </c>
    </row>
    <row r="370" ht="36" customHeight="1" spans="1:4">
      <c r="A370" s="271" t="s">
        <v>297</v>
      </c>
      <c r="B370" s="272">
        <v>2565</v>
      </c>
      <c r="C370" s="272">
        <v>2268</v>
      </c>
      <c r="D370" s="370">
        <f t="shared" si="7"/>
        <v>-0.116</v>
      </c>
    </row>
    <row r="371" ht="36" customHeight="1" spans="1:4">
      <c r="A371" s="271" t="s">
        <v>298</v>
      </c>
      <c r="B371" s="272">
        <v>4723</v>
      </c>
      <c r="C371" s="272">
        <v>5052</v>
      </c>
      <c r="D371" s="370">
        <f t="shared" si="7"/>
        <v>0.07</v>
      </c>
    </row>
    <row r="372" ht="36" customHeight="1" spans="1:4">
      <c r="A372" s="271" t="s">
        <v>299</v>
      </c>
      <c r="B372" s="272">
        <v>439</v>
      </c>
      <c r="C372" s="272">
        <v>301</v>
      </c>
      <c r="D372" s="370">
        <f t="shared" si="7"/>
        <v>-0.314</v>
      </c>
    </row>
    <row r="373" ht="36" customHeight="1" spans="1:4">
      <c r="A373" s="271" t="s">
        <v>300</v>
      </c>
      <c r="B373" s="272">
        <v>14632</v>
      </c>
      <c r="C373" s="272">
        <v>15926</v>
      </c>
      <c r="D373" s="370">
        <f t="shared" si="7"/>
        <v>0.088</v>
      </c>
    </row>
    <row r="374" ht="36" customHeight="1" spans="1:4">
      <c r="A374" s="271" t="s">
        <v>301</v>
      </c>
      <c r="B374" s="272">
        <v>0</v>
      </c>
      <c r="C374" s="272">
        <v>0</v>
      </c>
      <c r="D374" s="370" t="str">
        <f t="shared" si="7"/>
        <v/>
      </c>
    </row>
    <row r="375" ht="36" customHeight="1" spans="1:4">
      <c r="A375" s="271" t="s">
        <v>302</v>
      </c>
      <c r="B375" s="272">
        <v>0</v>
      </c>
      <c r="C375" s="272">
        <v>0</v>
      </c>
      <c r="D375" s="370" t="str">
        <f t="shared" si="7"/>
        <v/>
      </c>
    </row>
    <row r="376" ht="36" customHeight="1" spans="1:4">
      <c r="A376" s="271" t="s">
        <v>303</v>
      </c>
      <c r="B376" s="272">
        <v>0</v>
      </c>
      <c r="C376" s="272">
        <v>0</v>
      </c>
      <c r="D376" s="369" t="str">
        <f t="shared" ref="D376:D402" si="8">IF(B376&lt;&gt;0,C376/B376-1,"")</f>
        <v/>
      </c>
    </row>
    <row r="377" ht="36" customHeight="1" spans="1:4">
      <c r="A377" s="271" t="s">
        <v>304</v>
      </c>
      <c r="B377" s="272">
        <v>553</v>
      </c>
      <c r="C377" s="272">
        <v>15</v>
      </c>
      <c r="D377" s="370">
        <f t="shared" si="8"/>
        <v>-0.973</v>
      </c>
    </row>
    <row r="378" ht="36" customHeight="1" spans="1:4">
      <c r="A378" s="268" t="s">
        <v>305</v>
      </c>
      <c r="B378" s="269">
        <f>SUM(B379:B383)</f>
        <v>55410</v>
      </c>
      <c r="C378" s="269">
        <f>SUM(C379:C383)</f>
        <v>60555</v>
      </c>
      <c r="D378" s="369">
        <f t="shared" si="8"/>
        <v>0.093</v>
      </c>
    </row>
    <row r="379" ht="36" customHeight="1" spans="1:4">
      <c r="A379" s="271" t="s">
        <v>306</v>
      </c>
      <c r="B379" s="272">
        <v>0</v>
      </c>
      <c r="C379" s="272">
        <v>0</v>
      </c>
      <c r="D379" s="370" t="str">
        <f t="shared" si="8"/>
        <v/>
      </c>
    </row>
    <row r="380" ht="36" customHeight="1" spans="1:4">
      <c r="A380" s="271" t="s">
        <v>307</v>
      </c>
      <c r="B380" s="272">
        <v>36254</v>
      </c>
      <c r="C380" s="272">
        <v>43894</v>
      </c>
      <c r="D380" s="370">
        <f t="shared" si="8"/>
        <v>0.211</v>
      </c>
    </row>
    <row r="381" ht="36" customHeight="1" spans="1:4">
      <c r="A381" s="271" t="s">
        <v>308</v>
      </c>
      <c r="B381" s="272">
        <v>7208</v>
      </c>
      <c r="C381" s="272">
        <v>5089</v>
      </c>
      <c r="D381" s="370">
        <f t="shared" si="8"/>
        <v>-0.294</v>
      </c>
    </row>
    <row r="382" ht="36" customHeight="1" spans="1:4">
      <c r="A382" s="271" t="s">
        <v>309</v>
      </c>
      <c r="B382" s="272">
        <v>11823</v>
      </c>
      <c r="C382" s="272">
        <v>11213</v>
      </c>
      <c r="D382" s="369">
        <f t="shared" si="8"/>
        <v>-0.052</v>
      </c>
    </row>
    <row r="383" ht="36" customHeight="1" spans="1:4">
      <c r="A383" s="271" t="s">
        <v>310</v>
      </c>
      <c r="B383" s="272">
        <v>125</v>
      </c>
      <c r="C383" s="272">
        <v>359</v>
      </c>
      <c r="D383" s="370">
        <f t="shared" si="8"/>
        <v>1.872</v>
      </c>
    </row>
    <row r="384" ht="36" customHeight="1" spans="1:4">
      <c r="A384" s="268" t="s">
        <v>311</v>
      </c>
      <c r="B384" s="269">
        <f>SUM(B385:B389)</f>
        <v>0</v>
      </c>
      <c r="C384" s="269">
        <f>SUM(C385:C389)</f>
        <v>0</v>
      </c>
      <c r="D384" s="369" t="str">
        <f t="shared" si="8"/>
        <v/>
      </c>
    </row>
    <row r="385" ht="36" customHeight="1" spans="1:4">
      <c r="A385" s="271" t="s">
        <v>312</v>
      </c>
      <c r="B385" s="272">
        <v>0</v>
      </c>
      <c r="C385" s="272">
        <v>0</v>
      </c>
      <c r="D385" s="370" t="str">
        <f t="shared" si="8"/>
        <v/>
      </c>
    </row>
    <row r="386" ht="36" customHeight="1" spans="1:4">
      <c r="A386" s="271" t="s">
        <v>313</v>
      </c>
      <c r="B386" s="272">
        <v>0</v>
      </c>
      <c r="C386" s="272">
        <v>0</v>
      </c>
      <c r="D386" s="370" t="str">
        <f t="shared" si="8"/>
        <v/>
      </c>
    </row>
    <row r="387" ht="36" customHeight="1" spans="1:4">
      <c r="A387" s="271" t="s">
        <v>314</v>
      </c>
      <c r="B387" s="272">
        <v>0</v>
      </c>
      <c r="C387" s="272">
        <v>0</v>
      </c>
      <c r="D387" s="370" t="str">
        <f t="shared" si="8"/>
        <v/>
      </c>
    </row>
    <row r="388" ht="36" customHeight="1" spans="1:4">
      <c r="A388" s="271" t="s">
        <v>315</v>
      </c>
      <c r="B388" s="272">
        <v>0</v>
      </c>
      <c r="C388" s="272">
        <v>0</v>
      </c>
      <c r="D388" s="369" t="str">
        <f t="shared" si="8"/>
        <v/>
      </c>
    </row>
    <row r="389" ht="36" customHeight="1" spans="1:4">
      <c r="A389" s="271" t="s">
        <v>316</v>
      </c>
      <c r="B389" s="272">
        <v>0</v>
      </c>
      <c r="C389" s="272">
        <v>0</v>
      </c>
      <c r="D389" s="370" t="str">
        <f t="shared" si="8"/>
        <v/>
      </c>
    </row>
    <row r="390" ht="36" customHeight="1" spans="1:4">
      <c r="A390" s="268" t="s">
        <v>317</v>
      </c>
      <c r="B390" s="269">
        <f>SUM(B391:B393)</f>
        <v>0</v>
      </c>
      <c r="C390" s="269">
        <f>SUM(C391:C393)</f>
        <v>0</v>
      </c>
      <c r="D390" s="369" t="str">
        <f t="shared" si="8"/>
        <v/>
      </c>
    </row>
    <row r="391" ht="36" customHeight="1" spans="1:4">
      <c r="A391" s="271" t="s">
        <v>318</v>
      </c>
      <c r="B391" s="272">
        <v>0</v>
      </c>
      <c r="C391" s="272">
        <v>0</v>
      </c>
      <c r="D391" s="370" t="str">
        <f t="shared" si="8"/>
        <v/>
      </c>
    </row>
    <row r="392" ht="36" customHeight="1" spans="1:4">
      <c r="A392" s="271" t="s">
        <v>319</v>
      </c>
      <c r="B392" s="272">
        <v>0</v>
      </c>
      <c r="C392" s="272">
        <v>0</v>
      </c>
      <c r="D392" s="369" t="str">
        <f t="shared" si="8"/>
        <v/>
      </c>
    </row>
    <row r="393" ht="36" customHeight="1" spans="1:4">
      <c r="A393" s="271" t="s">
        <v>320</v>
      </c>
      <c r="B393" s="272">
        <v>0</v>
      </c>
      <c r="C393" s="272">
        <v>0</v>
      </c>
      <c r="D393" s="370" t="str">
        <f t="shared" si="8"/>
        <v/>
      </c>
    </row>
    <row r="394" ht="36" customHeight="1" spans="1:4">
      <c r="A394" s="268" t="s">
        <v>321</v>
      </c>
      <c r="B394" s="269">
        <f>SUM(B395:B397)</f>
        <v>0</v>
      </c>
      <c r="C394" s="269">
        <f>SUM(C395:C397)</f>
        <v>0</v>
      </c>
      <c r="D394" s="369" t="str">
        <f t="shared" si="8"/>
        <v/>
      </c>
    </row>
    <row r="395" ht="36" customHeight="1" spans="1:4">
      <c r="A395" s="271" t="s">
        <v>322</v>
      </c>
      <c r="B395" s="272">
        <v>0</v>
      </c>
      <c r="C395" s="272">
        <v>0</v>
      </c>
      <c r="D395" s="370" t="str">
        <f t="shared" si="8"/>
        <v/>
      </c>
    </row>
    <row r="396" ht="36" customHeight="1" spans="1:4">
      <c r="A396" s="271" t="s">
        <v>323</v>
      </c>
      <c r="B396" s="272">
        <v>0</v>
      </c>
      <c r="C396" s="272">
        <v>0</v>
      </c>
      <c r="D396" s="369" t="str">
        <f t="shared" si="8"/>
        <v/>
      </c>
    </row>
    <row r="397" ht="36" customHeight="1" spans="1:4">
      <c r="A397" s="271" t="s">
        <v>324</v>
      </c>
      <c r="B397" s="272">
        <v>0</v>
      </c>
      <c r="C397" s="272">
        <v>0</v>
      </c>
      <c r="D397" s="370" t="str">
        <f t="shared" si="8"/>
        <v/>
      </c>
    </row>
    <row r="398" ht="36" customHeight="1" spans="1:4">
      <c r="A398" s="268" t="s">
        <v>325</v>
      </c>
      <c r="B398" s="269">
        <f>SUM(B399:B401)</f>
        <v>1552</v>
      </c>
      <c r="C398" s="269">
        <f>SUM(C399:C401)</f>
        <v>1550</v>
      </c>
      <c r="D398" s="369">
        <f t="shared" si="8"/>
        <v>-0.001</v>
      </c>
    </row>
    <row r="399" ht="36" customHeight="1" spans="1:4">
      <c r="A399" s="271" t="s">
        <v>326</v>
      </c>
      <c r="B399" s="272">
        <v>1552</v>
      </c>
      <c r="C399" s="272">
        <v>1550</v>
      </c>
      <c r="D399" s="370">
        <f t="shared" si="8"/>
        <v>-0.001</v>
      </c>
    </row>
    <row r="400" ht="36" customHeight="1" spans="1:4">
      <c r="A400" s="271" t="s">
        <v>327</v>
      </c>
      <c r="B400" s="272">
        <v>0</v>
      </c>
      <c r="C400" s="272">
        <v>0</v>
      </c>
      <c r="D400" s="369" t="str">
        <f t="shared" si="8"/>
        <v/>
      </c>
    </row>
    <row r="401" ht="36" customHeight="1" spans="1:4">
      <c r="A401" s="271" t="s">
        <v>328</v>
      </c>
      <c r="B401" s="272">
        <v>0</v>
      </c>
      <c r="C401" s="272">
        <v>0</v>
      </c>
      <c r="D401" s="370" t="str">
        <f t="shared" si="8"/>
        <v/>
      </c>
    </row>
    <row r="402" ht="36" customHeight="1" spans="1:4">
      <c r="A402" s="268" t="s">
        <v>329</v>
      </c>
      <c r="B402" s="269">
        <f>SUM(B403:B407)</f>
        <v>6672</v>
      </c>
      <c r="C402" s="269">
        <f>SUM(C403:C407)</f>
        <v>3928</v>
      </c>
      <c r="D402" s="369">
        <f t="shared" si="8"/>
        <v>-0.411</v>
      </c>
    </row>
    <row r="403" ht="36" customHeight="1" spans="1:4">
      <c r="A403" s="271" t="s">
        <v>330</v>
      </c>
      <c r="B403" s="272">
        <v>0</v>
      </c>
      <c r="C403" s="272">
        <v>0</v>
      </c>
      <c r="D403" s="370"/>
    </row>
    <row r="404" ht="36" customHeight="1" spans="1:4">
      <c r="A404" s="271" t="s">
        <v>331</v>
      </c>
      <c r="B404" s="272">
        <v>6672</v>
      </c>
      <c r="C404" s="272">
        <v>3928</v>
      </c>
      <c r="D404" s="370">
        <f t="shared" ref="D404:D457" si="9">IF(B404&lt;&gt;0,C404/B404-1,"")</f>
        <v>-0.411</v>
      </c>
    </row>
    <row r="405" ht="36" customHeight="1" spans="1:4">
      <c r="A405" s="271" t="s">
        <v>332</v>
      </c>
      <c r="B405" s="272">
        <v>0</v>
      </c>
      <c r="C405" s="272">
        <v>0</v>
      </c>
      <c r="D405" s="370" t="str">
        <f t="shared" si="9"/>
        <v/>
      </c>
    </row>
    <row r="406" ht="36" customHeight="1" spans="1:4">
      <c r="A406" s="271" t="s">
        <v>333</v>
      </c>
      <c r="B406" s="272">
        <v>0</v>
      </c>
      <c r="C406" s="272">
        <v>0</v>
      </c>
      <c r="D406" s="369" t="str">
        <f t="shared" si="9"/>
        <v/>
      </c>
    </row>
    <row r="407" ht="36" customHeight="1" spans="1:4">
      <c r="A407" s="271" t="s">
        <v>334</v>
      </c>
      <c r="B407" s="272">
        <v>0</v>
      </c>
      <c r="C407" s="272">
        <v>0</v>
      </c>
      <c r="D407" s="370" t="str">
        <f t="shared" si="9"/>
        <v/>
      </c>
    </row>
    <row r="408" ht="36" customHeight="1" spans="1:4">
      <c r="A408" s="268" t="s">
        <v>335</v>
      </c>
      <c r="B408" s="269">
        <f>SUM(B409:B414)</f>
        <v>0</v>
      </c>
      <c r="C408" s="269">
        <f>SUM(C409:C414)</f>
        <v>0</v>
      </c>
      <c r="D408" s="369" t="str">
        <f t="shared" si="9"/>
        <v/>
      </c>
    </row>
    <row r="409" ht="36" customHeight="1" spans="1:4">
      <c r="A409" s="271" t="s">
        <v>336</v>
      </c>
      <c r="B409" s="272">
        <v>0</v>
      </c>
      <c r="C409" s="272">
        <v>0</v>
      </c>
      <c r="D409" s="370" t="str">
        <f t="shared" si="9"/>
        <v/>
      </c>
    </row>
    <row r="410" ht="36" customHeight="1" spans="1:4">
      <c r="A410" s="271" t="s">
        <v>337</v>
      </c>
      <c r="B410" s="272">
        <v>0</v>
      </c>
      <c r="C410" s="272">
        <v>0</v>
      </c>
      <c r="D410" s="370" t="str">
        <f t="shared" si="9"/>
        <v/>
      </c>
    </row>
    <row r="411" ht="36" customHeight="1" spans="1:4">
      <c r="A411" s="271" t="s">
        <v>338</v>
      </c>
      <c r="B411" s="272">
        <v>0</v>
      </c>
      <c r="C411" s="272">
        <v>0</v>
      </c>
      <c r="D411" s="370" t="str">
        <f t="shared" si="9"/>
        <v/>
      </c>
    </row>
    <row r="412" ht="36" customHeight="1" spans="1:4">
      <c r="A412" s="271" t="s">
        <v>339</v>
      </c>
      <c r="B412" s="272">
        <v>0</v>
      </c>
      <c r="C412" s="272">
        <v>0</v>
      </c>
      <c r="D412" s="370" t="str">
        <f t="shared" si="9"/>
        <v/>
      </c>
    </row>
    <row r="413" s="362" customFormat="1" ht="36" customHeight="1" spans="1:4">
      <c r="A413" s="271" t="s">
        <v>340</v>
      </c>
      <c r="B413" s="272">
        <v>0</v>
      </c>
      <c r="C413" s="272">
        <v>0</v>
      </c>
      <c r="D413" s="369" t="str">
        <f t="shared" si="9"/>
        <v/>
      </c>
    </row>
    <row r="414" ht="36" customHeight="1" spans="1:4">
      <c r="A414" s="271" t="s">
        <v>341</v>
      </c>
      <c r="B414" s="272">
        <v>0</v>
      </c>
      <c r="C414" s="272">
        <v>0</v>
      </c>
      <c r="D414" s="370" t="str">
        <f t="shared" si="9"/>
        <v/>
      </c>
    </row>
    <row r="415" ht="36" customHeight="1" spans="1:4">
      <c r="A415" s="268" t="s">
        <v>342</v>
      </c>
      <c r="B415" s="269">
        <f>B416</f>
        <v>3472</v>
      </c>
      <c r="C415" s="269">
        <f>C416</f>
        <v>1831</v>
      </c>
      <c r="D415" s="369">
        <f t="shared" si="9"/>
        <v>-0.473</v>
      </c>
    </row>
    <row r="416" s="362" customFormat="1" ht="36" customHeight="1" spans="1:4">
      <c r="A416" s="271" t="s">
        <v>343</v>
      </c>
      <c r="B416" s="272">
        <v>3472</v>
      </c>
      <c r="C416" s="272">
        <v>1831</v>
      </c>
      <c r="D416" s="369">
        <f t="shared" si="9"/>
        <v>-0.473</v>
      </c>
    </row>
    <row r="417" ht="36" customHeight="1" spans="1:4">
      <c r="A417" s="268" t="s">
        <v>49</v>
      </c>
      <c r="B417" s="269">
        <f>SUM(B418,B423,B432,B438,B443,B448,B453,B460,B464,B468)</f>
        <v>4705</v>
      </c>
      <c r="C417" s="269">
        <f>SUM(C418,C423,C432,C438,C443,C448,C453,C460,C464,C468)</f>
        <v>2403</v>
      </c>
      <c r="D417" s="369">
        <f t="shared" si="9"/>
        <v>-0.489</v>
      </c>
    </row>
    <row r="418" ht="36" customHeight="1" spans="1:4">
      <c r="A418" s="268" t="s">
        <v>344</v>
      </c>
      <c r="B418" s="269">
        <f>SUM(B419:B422)</f>
        <v>831</v>
      </c>
      <c r="C418" s="269">
        <f>SUM(C419:C422)</f>
        <v>520</v>
      </c>
      <c r="D418" s="369">
        <f t="shared" si="9"/>
        <v>-0.374</v>
      </c>
    </row>
    <row r="419" ht="36" customHeight="1" spans="1:4">
      <c r="A419" s="271" t="s">
        <v>83</v>
      </c>
      <c r="B419" s="272">
        <v>513</v>
      </c>
      <c r="C419" s="272">
        <v>520</v>
      </c>
      <c r="D419" s="370">
        <f t="shared" si="9"/>
        <v>0.014</v>
      </c>
    </row>
    <row r="420" ht="36" customHeight="1" spans="1:4">
      <c r="A420" s="271" t="s">
        <v>84</v>
      </c>
      <c r="B420" s="272">
        <v>0</v>
      </c>
      <c r="C420" s="272">
        <v>0</v>
      </c>
      <c r="D420" s="370" t="str">
        <f t="shared" si="9"/>
        <v/>
      </c>
    </row>
    <row r="421" ht="36" customHeight="1" spans="1:4">
      <c r="A421" s="271" t="s">
        <v>85</v>
      </c>
      <c r="B421" s="272">
        <v>0</v>
      </c>
      <c r="C421" s="272">
        <v>0</v>
      </c>
      <c r="D421" s="370" t="str">
        <f t="shared" si="9"/>
        <v/>
      </c>
    </row>
    <row r="422" ht="36" customHeight="1" spans="1:4">
      <c r="A422" s="271" t="s">
        <v>345</v>
      </c>
      <c r="B422" s="272">
        <v>318</v>
      </c>
      <c r="C422" s="272">
        <v>0</v>
      </c>
      <c r="D422" s="370">
        <f t="shared" si="9"/>
        <v>-1</v>
      </c>
    </row>
    <row r="423" ht="36" customHeight="1" spans="1:4">
      <c r="A423" s="268" t="s">
        <v>346</v>
      </c>
      <c r="B423" s="269">
        <f>SUM(B424:B431)</f>
        <v>0</v>
      </c>
      <c r="C423" s="269">
        <f>SUM(C424:C431)</f>
        <v>0</v>
      </c>
      <c r="D423" s="369" t="str">
        <f t="shared" si="9"/>
        <v/>
      </c>
    </row>
    <row r="424" ht="36" customHeight="1" spans="1:4">
      <c r="A424" s="271" t="s">
        <v>347</v>
      </c>
      <c r="B424" s="272">
        <v>0</v>
      </c>
      <c r="C424" s="272">
        <v>0</v>
      </c>
      <c r="D424" s="370" t="str">
        <f t="shared" si="9"/>
        <v/>
      </c>
    </row>
    <row r="425" ht="36" customHeight="1" spans="1:4">
      <c r="A425" s="271" t="s">
        <v>348</v>
      </c>
      <c r="B425" s="272">
        <v>0</v>
      </c>
      <c r="C425" s="272">
        <v>0</v>
      </c>
      <c r="D425" s="370" t="str">
        <f t="shared" si="9"/>
        <v/>
      </c>
    </row>
    <row r="426" ht="36" customHeight="1" spans="1:4">
      <c r="A426" s="271" t="s">
        <v>349</v>
      </c>
      <c r="B426" s="272">
        <v>0</v>
      </c>
      <c r="C426" s="272">
        <v>0</v>
      </c>
      <c r="D426" s="370" t="str">
        <f t="shared" si="9"/>
        <v/>
      </c>
    </row>
    <row r="427" ht="36" customHeight="1" spans="1:4">
      <c r="A427" s="271" t="s">
        <v>350</v>
      </c>
      <c r="B427" s="272">
        <v>0</v>
      </c>
      <c r="C427" s="272">
        <v>0</v>
      </c>
      <c r="D427" s="370" t="str">
        <f t="shared" si="9"/>
        <v/>
      </c>
    </row>
    <row r="428" ht="36" customHeight="1" spans="1:4">
      <c r="A428" s="271" t="s">
        <v>351</v>
      </c>
      <c r="B428" s="272">
        <v>0</v>
      </c>
      <c r="C428" s="272">
        <v>0</v>
      </c>
      <c r="D428" s="370" t="str">
        <f t="shared" si="9"/>
        <v/>
      </c>
    </row>
    <row r="429" ht="36" customHeight="1" spans="1:4">
      <c r="A429" s="271" t="s">
        <v>352</v>
      </c>
      <c r="B429" s="272">
        <v>0</v>
      </c>
      <c r="C429" s="272">
        <v>0</v>
      </c>
      <c r="D429" s="370" t="str">
        <f t="shared" si="9"/>
        <v/>
      </c>
    </row>
    <row r="430" ht="36" customHeight="1" spans="1:4">
      <c r="A430" s="373" t="s">
        <v>353</v>
      </c>
      <c r="B430" s="272"/>
      <c r="C430" s="272">
        <v>0</v>
      </c>
      <c r="D430" s="370" t="str">
        <f t="shared" si="9"/>
        <v/>
      </c>
    </row>
    <row r="431" ht="36" customHeight="1" spans="1:4">
      <c r="A431" s="271" t="s">
        <v>354</v>
      </c>
      <c r="B431" s="272">
        <v>0</v>
      </c>
      <c r="C431" s="272">
        <v>0</v>
      </c>
      <c r="D431" s="369" t="str">
        <f t="shared" si="9"/>
        <v/>
      </c>
    </row>
    <row r="432" ht="36" customHeight="1" spans="1:4">
      <c r="A432" s="268" t="s">
        <v>355</v>
      </c>
      <c r="B432" s="269">
        <f>SUM(B433:B437)</f>
        <v>194</v>
      </c>
      <c r="C432" s="269">
        <f>SUM(C433:C437)</f>
        <v>189</v>
      </c>
      <c r="D432" s="369">
        <f t="shared" si="9"/>
        <v>-0.026</v>
      </c>
    </row>
    <row r="433" ht="36" customHeight="1" spans="1:4">
      <c r="A433" s="271" t="s">
        <v>347</v>
      </c>
      <c r="B433" s="272">
        <v>194</v>
      </c>
      <c r="C433" s="272">
        <v>189</v>
      </c>
      <c r="D433" s="370">
        <f t="shared" si="9"/>
        <v>-0.026</v>
      </c>
    </row>
    <row r="434" ht="36" customHeight="1" spans="1:4">
      <c r="A434" s="271" t="s">
        <v>356</v>
      </c>
      <c r="B434" s="272">
        <v>0</v>
      </c>
      <c r="C434" s="272">
        <v>0</v>
      </c>
      <c r="D434" s="370" t="str">
        <f t="shared" si="9"/>
        <v/>
      </c>
    </row>
    <row r="435" ht="36" customHeight="1" spans="1:4">
      <c r="A435" s="271" t="s">
        <v>357</v>
      </c>
      <c r="B435" s="272">
        <v>0</v>
      </c>
      <c r="C435" s="272">
        <v>0</v>
      </c>
      <c r="D435" s="370" t="str">
        <f t="shared" si="9"/>
        <v/>
      </c>
    </row>
    <row r="436" ht="36" customHeight="1" spans="1:4">
      <c r="A436" s="271" t="s">
        <v>358</v>
      </c>
      <c r="B436" s="272">
        <v>0</v>
      </c>
      <c r="C436" s="272">
        <v>0</v>
      </c>
      <c r="D436" s="370" t="str">
        <f t="shared" si="9"/>
        <v/>
      </c>
    </row>
    <row r="437" ht="36" customHeight="1" spans="1:4">
      <c r="A437" s="271" t="s">
        <v>359</v>
      </c>
      <c r="B437" s="272">
        <v>0</v>
      </c>
      <c r="C437" s="272">
        <v>0</v>
      </c>
      <c r="D437" s="369" t="str">
        <f t="shared" si="9"/>
        <v/>
      </c>
    </row>
    <row r="438" ht="36" customHeight="1" spans="1:4">
      <c r="A438" s="268" t="s">
        <v>360</v>
      </c>
      <c r="B438" s="269">
        <f>SUM(B439:B442)</f>
        <v>1070</v>
      </c>
      <c r="C438" s="269">
        <f>SUM(C439:C442)</f>
        <v>200</v>
      </c>
      <c r="D438" s="369">
        <f t="shared" si="9"/>
        <v>-0.813</v>
      </c>
    </row>
    <row r="439" ht="36" customHeight="1" spans="1:4">
      <c r="A439" s="271" t="s">
        <v>347</v>
      </c>
      <c r="B439" s="272">
        <v>0</v>
      </c>
      <c r="C439" s="272">
        <v>0</v>
      </c>
      <c r="D439" s="370" t="str">
        <f t="shared" si="9"/>
        <v/>
      </c>
    </row>
    <row r="440" ht="36" customHeight="1" spans="1:4">
      <c r="A440" s="271" t="s">
        <v>361</v>
      </c>
      <c r="B440" s="272">
        <v>469</v>
      </c>
      <c r="C440" s="272">
        <v>0</v>
      </c>
      <c r="D440" s="370">
        <f t="shared" si="9"/>
        <v>-1</v>
      </c>
    </row>
    <row r="441" ht="36" customHeight="1" spans="1:4">
      <c r="A441" s="271" t="s">
        <v>362</v>
      </c>
      <c r="B441" s="272"/>
      <c r="C441" s="272">
        <v>0</v>
      </c>
      <c r="D441" s="369" t="str">
        <f t="shared" si="9"/>
        <v/>
      </c>
    </row>
    <row r="442" ht="36" customHeight="1" spans="1:4">
      <c r="A442" s="271" t="s">
        <v>363</v>
      </c>
      <c r="B442" s="272">
        <v>601</v>
      </c>
      <c r="C442" s="272">
        <v>200</v>
      </c>
      <c r="D442" s="370">
        <f t="shared" si="9"/>
        <v>-0.667</v>
      </c>
    </row>
    <row r="443" ht="36" customHeight="1" spans="1:4">
      <c r="A443" s="268" t="s">
        <v>364</v>
      </c>
      <c r="B443" s="269">
        <f>SUM(B444:B447)</f>
        <v>1033</v>
      </c>
      <c r="C443" s="269">
        <f>SUM(C444:C447)</f>
        <v>100</v>
      </c>
      <c r="D443" s="369">
        <f t="shared" si="9"/>
        <v>-0.903</v>
      </c>
    </row>
    <row r="444" ht="36" customHeight="1" spans="1:4">
      <c r="A444" s="271" t="s">
        <v>347</v>
      </c>
      <c r="B444" s="272">
        <v>0</v>
      </c>
      <c r="C444" s="272">
        <v>0</v>
      </c>
      <c r="D444" s="370" t="str">
        <f t="shared" si="9"/>
        <v/>
      </c>
    </row>
    <row r="445" ht="36" customHeight="1" spans="1:4">
      <c r="A445" s="271" t="s">
        <v>365</v>
      </c>
      <c r="B445" s="272">
        <v>0</v>
      </c>
      <c r="C445" s="272">
        <v>0</v>
      </c>
      <c r="D445" s="370" t="str">
        <f t="shared" si="9"/>
        <v/>
      </c>
    </row>
    <row r="446" ht="36" customHeight="1" spans="1:4">
      <c r="A446" s="271" t="s">
        <v>366</v>
      </c>
      <c r="B446" s="272">
        <v>1033</v>
      </c>
      <c r="C446" s="272">
        <v>30</v>
      </c>
      <c r="D446" s="369">
        <f t="shared" si="9"/>
        <v>-0.971</v>
      </c>
    </row>
    <row r="447" ht="36" customHeight="1" spans="1:4">
      <c r="A447" s="271" t="s">
        <v>367</v>
      </c>
      <c r="B447" s="272">
        <v>0</v>
      </c>
      <c r="C447" s="272">
        <v>70</v>
      </c>
      <c r="D447" s="370" t="str">
        <f t="shared" si="9"/>
        <v/>
      </c>
    </row>
    <row r="448" ht="36" customHeight="1" spans="1:4">
      <c r="A448" s="268" t="s">
        <v>368</v>
      </c>
      <c r="B448" s="269">
        <f>SUM(B449:B452)</f>
        <v>284</v>
      </c>
      <c r="C448" s="269">
        <f>SUM(C449:C452)</f>
        <v>250</v>
      </c>
      <c r="D448" s="369">
        <f t="shared" si="9"/>
        <v>-0.12</v>
      </c>
    </row>
    <row r="449" ht="36" customHeight="1" spans="1:4">
      <c r="A449" s="271" t="s">
        <v>369</v>
      </c>
      <c r="B449" s="272">
        <v>137</v>
      </c>
      <c r="C449" s="272">
        <v>140</v>
      </c>
      <c r="D449" s="370">
        <f t="shared" si="9"/>
        <v>0.022</v>
      </c>
    </row>
    <row r="450" ht="36" customHeight="1" spans="1:4">
      <c r="A450" s="271" t="s">
        <v>370</v>
      </c>
      <c r="B450" s="272">
        <v>0</v>
      </c>
      <c r="C450" s="272">
        <v>0</v>
      </c>
      <c r="D450" s="370" t="str">
        <f t="shared" si="9"/>
        <v/>
      </c>
    </row>
    <row r="451" ht="36" customHeight="1" spans="1:4">
      <c r="A451" s="271" t="s">
        <v>371</v>
      </c>
      <c r="B451" s="272">
        <v>0</v>
      </c>
      <c r="C451" s="272">
        <v>0</v>
      </c>
      <c r="D451" s="369" t="str">
        <f t="shared" si="9"/>
        <v/>
      </c>
    </row>
    <row r="452" ht="36" customHeight="1" spans="1:4">
      <c r="A452" s="271" t="s">
        <v>372</v>
      </c>
      <c r="B452" s="272">
        <v>147</v>
      </c>
      <c r="C452" s="272">
        <v>110</v>
      </c>
      <c r="D452" s="370">
        <f t="shared" si="9"/>
        <v>-0.252</v>
      </c>
    </row>
    <row r="453" ht="36" customHeight="1" spans="1:4">
      <c r="A453" s="268" t="s">
        <v>373</v>
      </c>
      <c r="B453" s="269">
        <f>SUM(B454:B459)</f>
        <v>1179</v>
      </c>
      <c r="C453" s="269">
        <f>SUM(C454:C459)</f>
        <v>974</v>
      </c>
      <c r="D453" s="369">
        <f t="shared" si="9"/>
        <v>-0.174</v>
      </c>
    </row>
    <row r="454" ht="36" customHeight="1" spans="1:4">
      <c r="A454" s="271" t="s">
        <v>347</v>
      </c>
      <c r="B454" s="272">
        <v>413</v>
      </c>
      <c r="C454" s="272">
        <v>418</v>
      </c>
      <c r="D454" s="370">
        <f t="shared" si="9"/>
        <v>0.012</v>
      </c>
    </row>
    <row r="455" ht="36" customHeight="1" spans="1:4">
      <c r="A455" s="271" t="s">
        <v>374</v>
      </c>
      <c r="B455" s="272">
        <v>364</v>
      </c>
      <c r="C455" s="272">
        <v>290</v>
      </c>
      <c r="D455" s="370">
        <f t="shared" si="9"/>
        <v>-0.203</v>
      </c>
    </row>
    <row r="456" ht="36" customHeight="1" spans="1:4">
      <c r="A456" s="271" t="s">
        <v>375</v>
      </c>
      <c r="B456" s="272">
        <v>0</v>
      </c>
      <c r="C456" s="272">
        <v>0</v>
      </c>
      <c r="D456" s="370" t="str">
        <f t="shared" si="9"/>
        <v/>
      </c>
    </row>
    <row r="457" ht="36" customHeight="1" spans="1:4">
      <c r="A457" s="271" t="s">
        <v>376</v>
      </c>
      <c r="B457" s="272">
        <v>0</v>
      </c>
      <c r="C457" s="272">
        <v>0</v>
      </c>
      <c r="D457" s="370" t="str">
        <f t="shared" si="9"/>
        <v/>
      </c>
    </row>
    <row r="458" ht="36" customHeight="1" spans="1:4">
      <c r="A458" s="271" t="s">
        <v>377</v>
      </c>
      <c r="B458" s="272">
        <v>392</v>
      </c>
      <c r="C458" s="272">
        <v>266</v>
      </c>
      <c r="D458" s="369"/>
    </row>
    <row r="459" ht="36" customHeight="1" spans="1:4">
      <c r="A459" s="271" t="s">
        <v>378</v>
      </c>
      <c r="B459" s="272">
        <v>10</v>
      </c>
      <c r="C459" s="272">
        <v>0</v>
      </c>
      <c r="D459" s="370">
        <f t="shared" ref="D459:D522" si="10">IF(B459&lt;&gt;0,C459/B459-1,"")</f>
        <v>-1</v>
      </c>
    </row>
    <row r="460" ht="36" customHeight="1" spans="1:4">
      <c r="A460" s="268" t="s">
        <v>379</v>
      </c>
      <c r="B460" s="269">
        <f>SUM(B461:B463)</f>
        <v>0</v>
      </c>
      <c r="C460" s="269">
        <f>SUM(C461:C463)</f>
        <v>0</v>
      </c>
      <c r="D460" s="369" t="str">
        <f t="shared" si="10"/>
        <v/>
      </c>
    </row>
    <row r="461" ht="36" customHeight="1" spans="1:4">
      <c r="A461" s="271" t="s">
        <v>380</v>
      </c>
      <c r="B461" s="272">
        <v>0</v>
      </c>
      <c r="C461" s="272">
        <v>0</v>
      </c>
      <c r="D461" s="370" t="str">
        <f t="shared" si="10"/>
        <v/>
      </c>
    </row>
    <row r="462" ht="36" customHeight="1" spans="1:4">
      <c r="A462" s="271" t="s">
        <v>381</v>
      </c>
      <c r="B462" s="272">
        <v>0</v>
      </c>
      <c r="C462" s="272">
        <v>0</v>
      </c>
      <c r="D462" s="369" t="str">
        <f t="shared" si="10"/>
        <v/>
      </c>
    </row>
    <row r="463" ht="36" customHeight="1" spans="1:4">
      <c r="A463" s="271" t="s">
        <v>382</v>
      </c>
      <c r="B463" s="272">
        <v>0</v>
      </c>
      <c r="C463" s="272">
        <v>0</v>
      </c>
      <c r="D463" s="370" t="str">
        <f t="shared" si="10"/>
        <v/>
      </c>
    </row>
    <row r="464" ht="36" customHeight="1" spans="1:4">
      <c r="A464" s="268" t="s">
        <v>383</v>
      </c>
      <c r="B464" s="269">
        <f>SUM(B465:B467)</f>
        <v>0</v>
      </c>
      <c r="C464" s="269">
        <f>SUM(C465:C467)</f>
        <v>120</v>
      </c>
      <c r="D464" s="369" t="str">
        <f t="shared" si="10"/>
        <v/>
      </c>
    </row>
    <row r="465" ht="36" customHeight="1" spans="1:4">
      <c r="A465" s="271" t="s">
        <v>384</v>
      </c>
      <c r="B465" s="272">
        <v>0</v>
      </c>
      <c r="C465" s="272">
        <v>110</v>
      </c>
      <c r="D465" s="370" t="str">
        <f t="shared" si="10"/>
        <v/>
      </c>
    </row>
    <row r="466" ht="36" customHeight="1" spans="1:4">
      <c r="A466" s="271" t="s">
        <v>385</v>
      </c>
      <c r="B466" s="272">
        <v>0</v>
      </c>
      <c r="C466" s="272">
        <v>0</v>
      </c>
      <c r="D466" s="369" t="str">
        <f t="shared" si="10"/>
        <v/>
      </c>
    </row>
    <row r="467" ht="36" customHeight="1" spans="1:4">
      <c r="A467" s="271" t="s">
        <v>386</v>
      </c>
      <c r="B467" s="272">
        <v>0</v>
      </c>
      <c r="C467" s="272">
        <v>10</v>
      </c>
      <c r="D467" s="370" t="str">
        <f t="shared" si="10"/>
        <v/>
      </c>
    </row>
    <row r="468" ht="36" customHeight="1" spans="1:4">
      <c r="A468" s="268" t="s">
        <v>387</v>
      </c>
      <c r="B468" s="269">
        <f>SUM(B469:B472)</f>
        <v>114</v>
      </c>
      <c r="C468" s="269">
        <f>SUM(C469:C472)</f>
        <v>50</v>
      </c>
      <c r="D468" s="369">
        <f t="shared" si="10"/>
        <v>-0.561</v>
      </c>
    </row>
    <row r="469" ht="36" customHeight="1" spans="1:4">
      <c r="A469" s="271" t="s">
        <v>388</v>
      </c>
      <c r="B469" s="272">
        <v>0</v>
      </c>
      <c r="C469" s="272">
        <v>0</v>
      </c>
      <c r="D469" s="370" t="str">
        <f t="shared" si="10"/>
        <v/>
      </c>
    </row>
    <row r="470" ht="36" customHeight="1" spans="1:4">
      <c r="A470" s="271" t="s">
        <v>389</v>
      </c>
      <c r="B470" s="272">
        <v>0</v>
      </c>
      <c r="C470" s="272">
        <v>0</v>
      </c>
      <c r="D470" s="370" t="str">
        <f t="shared" si="10"/>
        <v/>
      </c>
    </row>
    <row r="471" ht="36" customHeight="1" spans="1:4">
      <c r="A471" s="271" t="s">
        <v>390</v>
      </c>
      <c r="B471" s="272">
        <v>0</v>
      </c>
      <c r="C471" s="272">
        <v>0</v>
      </c>
      <c r="D471" s="369" t="str">
        <f t="shared" si="10"/>
        <v/>
      </c>
    </row>
    <row r="472" ht="36" customHeight="1" spans="1:4">
      <c r="A472" s="271" t="s">
        <v>391</v>
      </c>
      <c r="B472" s="272">
        <v>114</v>
      </c>
      <c r="C472" s="272">
        <v>50</v>
      </c>
      <c r="D472" s="369">
        <f t="shared" si="10"/>
        <v>-0.561</v>
      </c>
    </row>
    <row r="473" ht="36" customHeight="1" spans="1:4">
      <c r="A473" s="268" t="s">
        <v>50</v>
      </c>
      <c r="B473" s="269">
        <f>SUM(B474,B490,B498,B509,B518,B528)</f>
        <v>11730</v>
      </c>
      <c r="C473" s="269">
        <f>SUM(C474,C490,C498,C509,C518,C528)</f>
        <v>11739</v>
      </c>
      <c r="D473" s="369">
        <f t="shared" si="10"/>
        <v>0.001</v>
      </c>
    </row>
    <row r="474" ht="36" customHeight="1" spans="1:4">
      <c r="A474" s="268" t="s">
        <v>392</v>
      </c>
      <c r="B474" s="269">
        <f>SUM(B475:B489)</f>
        <v>4741</v>
      </c>
      <c r="C474" s="269">
        <f>SUM(C475:C489)</f>
        <v>4341</v>
      </c>
      <c r="D474" s="369">
        <f t="shared" si="10"/>
        <v>-0.084</v>
      </c>
    </row>
    <row r="475" ht="36" customHeight="1" spans="1:4">
      <c r="A475" s="271" t="s">
        <v>83</v>
      </c>
      <c r="B475" s="272">
        <v>824</v>
      </c>
      <c r="C475" s="272">
        <v>939</v>
      </c>
      <c r="D475" s="370">
        <f t="shared" si="10"/>
        <v>0.14</v>
      </c>
    </row>
    <row r="476" ht="36" customHeight="1" spans="1:4">
      <c r="A476" s="271" t="s">
        <v>84</v>
      </c>
      <c r="B476" s="272">
        <v>0</v>
      </c>
      <c r="C476" s="272">
        <v>0</v>
      </c>
      <c r="D476" s="370" t="str">
        <f t="shared" si="10"/>
        <v/>
      </c>
    </row>
    <row r="477" ht="36" customHeight="1" spans="1:4">
      <c r="A477" s="271" t="s">
        <v>85</v>
      </c>
      <c r="B477" s="272">
        <v>0</v>
      </c>
      <c r="C477" s="272">
        <v>0</v>
      </c>
      <c r="D477" s="370" t="str">
        <f t="shared" si="10"/>
        <v/>
      </c>
    </row>
    <row r="478" ht="36" customHeight="1" spans="1:4">
      <c r="A478" s="271" t="s">
        <v>393</v>
      </c>
      <c r="B478" s="272">
        <v>702</v>
      </c>
      <c r="C478" s="272">
        <v>647</v>
      </c>
      <c r="D478" s="370">
        <f t="shared" si="10"/>
        <v>-0.078</v>
      </c>
    </row>
    <row r="479" ht="36" customHeight="1" spans="1:4">
      <c r="A479" s="271" t="s">
        <v>394</v>
      </c>
      <c r="B479" s="272">
        <v>0</v>
      </c>
      <c r="C479" s="272">
        <v>0</v>
      </c>
      <c r="D479" s="370" t="str">
        <f t="shared" si="10"/>
        <v/>
      </c>
    </row>
    <row r="480" ht="36" customHeight="1" spans="1:4">
      <c r="A480" s="271" t="s">
        <v>395</v>
      </c>
      <c r="B480" s="272">
        <v>0</v>
      </c>
      <c r="C480" s="272">
        <v>3</v>
      </c>
      <c r="D480" s="370" t="str">
        <f t="shared" si="10"/>
        <v/>
      </c>
    </row>
    <row r="481" ht="36" customHeight="1" spans="1:4">
      <c r="A481" s="271" t="s">
        <v>396</v>
      </c>
      <c r="B481" s="272">
        <v>1449</v>
      </c>
      <c r="C481" s="272">
        <v>1496</v>
      </c>
      <c r="D481" s="370">
        <f t="shared" si="10"/>
        <v>0.032</v>
      </c>
    </row>
    <row r="482" ht="36" customHeight="1" spans="1:4">
      <c r="A482" s="271" t="s">
        <v>397</v>
      </c>
      <c r="B482" s="272">
        <v>40</v>
      </c>
      <c r="C482" s="272">
        <v>20</v>
      </c>
      <c r="D482" s="370">
        <f t="shared" si="10"/>
        <v>-0.5</v>
      </c>
    </row>
    <row r="483" ht="36" customHeight="1" spans="1:4">
      <c r="A483" s="271" t="s">
        <v>398</v>
      </c>
      <c r="B483" s="272">
        <v>839</v>
      </c>
      <c r="C483" s="272">
        <v>535</v>
      </c>
      <c r="D483" s="370">
        <f t="shared" si="10"/>
        <v>-0.362</v>
      </c>
    </row>
    <row r="484" ht="36" customHeight="1" spans="1:4">
      <c r="A484" s="271" t="s">
        <v>399</v>
      </c>
      <c r="B484" s="272">
        <v>30</v>
      </c>
      <c r="C484" s="272">
        <v>0</v>
      </c>
      <c r="D484" s="370">
        <f t="shared" si="10"/>
        <v>-1</v>
      </c>
    </row>
    <row r="485" ht="36" customHeight="1" spans="1:4">
      <c r="A485" s="271" t="s">
        <v>400</v>
      </c>
      <c r="B485" s="272">
        <v>263</v>
      </c>
      <c r="C485" s="272">
        <v>288</v>
      </c>
      <c r="D485" s="370">
        <f t="shared" si="10"/>
        <v>0.095</v>
      </c>
    </row>
    <row r="486" ht="36" customHeight="1" spans="1:4">
      <c r="A486" s="271" t="s">
        <v>401</v>
      </c>
      <c r="B486" s="272">
        <v>301</v>
      </c>
      <c r="C486" s="272">
        <v>263</v>
      </c>
      <c r="D486" s="370">
        <f t="shared" si="10"/>
        <v>-0.126</v>
      </c>
    </row>
    <row r="487" ht="36" customHeight="1" spans="1:4">
      <c r="A487" s="271" t="s">
        <v>402</v>
      </c>
      <c r="B487" s="272">
        <v>90</v>
      </c>
      <c r="C487" s="272">
        <v>140</v>
      </c>
      <c r="D487" s="370">
        <f t="shared" si="10"/>
        <v>0.556</v>
      </c>
    </row>
    <row r="488" ht="36" customHeight="1" spans="1:4">
      <c r="A488" s="271" t="s">
        <v>403</v>
      </c>
      <c r="B488" s="272">
        <v>0</v>
      </c>
      <c r="C488" s="272">
        <v>0</v>
      </c>
      <c r="D488" s="370" t="str">
        <f t="shared" si="10"/>
        <v/>
      </c>
    </row>
    <row r="489" ht="36" customHeight="1" spans="1:4">
      <c r="A489" s="271" t="s">
        <v>404</v>
      </c>
      <c r="B489" s="272">
        <v>203</v>
      </c>
      <c r="C489" s="272">
        <v>10</v>
      </c>
      <c r="D489" s="369">
        <f t="shared" si="10"/>
        <v>-0.951</v>
      </c>
    </row>
    <row r="490" ht="36" customHeight="1" spans="1:4">
      <c r="A490" s="268" t="s">
        <v>405</v>
      </c>
      <c r="B490" s="269">
        <f>SUM(B491:B497)</f>
        <v>413</v>
      </c>
      <c r="C490" s="269">
        <f>SUM(C491:C497)</f>
        <v>300</v>
      </c>
      <c r="D490" s="369">
        <f t="shared" si="10"/>
        <v>-0.274</v>
      </c>
    </row>
    <row r="491" ht="36" customHeight="1" spans="1:4">
      <c r="A491" s="271" t="s">
        <v>83</v>
      </c>
      <c r="B491" s="272">
        <v>104</v>
      </c>
      <c r="C491" s="272">
        <v>105</v>
      </c>
      <c r="D491" s="370">
        <f t="shared" si="10"/>
        <v>0.01</v>
      </c>
    </row>
    <row r="492" ht="36" customHeight="1" spans="1:4">
      <c r="A492" s="271" t="s">
        <v>84</v>
      </c>
      <c r="B492" s="272">
        <v>0</v>
      </c>
      <c r="C492" s="272">
        <v>0</v>
      </c>
      <c r="D492" s="370" t="str">
        <f t="shared" si="10"/>
        <v/>
      </c>
    </row>
    <row r="493" ht="36" customHeight="1" spans="1:4">
      <c r="A493" s="271" t="s">
        <v>85</v>
      </c>
      <c r="B493" s="272">
        <v>0</v>
      </c>
      <c r="C493" s="272">
        <v>0</v>
      </c>
      <c r="D493" s="370" t="str">
        <f t="shared" si="10"/>
        <v/>
      </c>
    </row>
    <row r="494" ht="36" customHeight="1" spans="1:4">
      <c r="A494" s="271" t="s">
        <v>406</v>
      </c>
      <c r="B494" s="272">
        <v>0</v>
      </c>
      <c r="C494" s="272">
        <v>20</v>
      </c>
      <c r="D494" s="370" t="str">
        <f t="shared" si="10"/>
        <v/>
      </c>
    </row>
    <row r="495" ht="36" customHeight="1" spans="1:4">
      <c r="A495" s="271" t="s">
        <v>407</v>
      </c>
      <c r="B495" s="272">
        <v>309</v>
      </c>
      <c r="C495" s="272">
        <v>175</v>
      </c>
      <c r="D495" s="370">
        <f t="shared" si="10"/>
        <v>-0.434</v>
      </c>
    </row>
    <row r="496" ht="36" customHeight="1" spans="1:4">
      <c r="A496" s="271" t="s">
        <v>408</v>
      </c>
      <c r="B496" s="272">
        <v>0</v>
      </c>
      <c r="C496" s="272">
        <v>0</v>
      </c>
      <c r="D496" s="370" t="str">
        <f t="shared" si="10"/>
        <v/>
      </c>
    </row>
    <row r="497" ht="36" customHeight="1" spans="1:4">
      <c r="A497" s="271" t="s">
        <v>409</v>
      </c>
      <c r="B497" s="272">
        <v>0</v>
      </c>
      <c r="C497" s="272">
        <v>0</v>
      </c>
      <c r="D497" s="369" t="str">
        <f t="shared" si="10"/>
        <v/>
      </c>
    </row>
    <row r="498" ht="36" customHeight="1" spans="1:4">
      <c r="A498" s="268" t="s">
        <v>410</v>
      </c>
      <c r="B498" s="269">
        <f>SUM(B499:B508)</f>
        <v>1914</v>
      </c>
      <c r="C498" s="269">
        <f>SUM(C499:C508)</f>
        <v>1235</v>
      </c>
      <c r="D498" s="369">
        <f t="shared" si="10"/>
        <v>-0.355</v>
      </c>
    </row>
    <row r="499" ht="36" customHeight="1" spans="1:4">
      <c r="A499" s="271" t="s">
        <v>83</v>
      </c>
      <c r="B499" s="272">
        <v>0</v>
      </c>
      <c r="C499" s="272">
        <v>0</v>
      </c>
      <c r="D499" s="370" t="str">
        <f t="shared" si="10"/>
        <v/>
      </c>
    </row>
    <row r="500" ht="36" customHeight="1" spans="1:4">
      <c r="A500" s="271" t="s">
        <v>84</v>
      </c>
      <c r="B500" s="272">
        <v>0</v>
      </c>
      <c r="C500" s="272">
        <v>0</v>
      </c>
      <c r="D500" s="370" t="str">
        <f t="shared" si="10"/>
        <v/>
      </c>
    </row>
    <row r="501" ht="36" customHeight="1" spans="1:4">
      <c r="A501" s="271" t="s">
        <v>85</v>
      </c>
      <c r="B501" s="272">
        <v>0</v>
      </c>
      <c r="C501" s="272">
        <v>0</v>
      </c>
      <c r="D501" s="370" t="str">
        <f t="shared" si="10"/>
        <v/>
      </c>
    </row>
    <row r="502" ht="36" customHeight="1" spans="1:4">
      <c r="A502" s="271" t="s">
        <v>411</v>
      </c>
      <c r="B502" s="272">
        <v>735</v>
      </c>
      <c r="C502" s="272">
        <v>705</v>
      </c>
      <c r="D502" s="370">
        <f t="shared" si="10"/>
        <v>-0.041</v>
      </c>
    </row>
    <row r="503" ht="36" customHeight="1" spans="1:4">
      <c r="A503" s="271" t="s">
        <v>412</v>
      </c>
      <c r="B503" s="272">
        <v>18</v>
      </c>
      <c r="C503" s="272">
        <v>0</v>
      </c>
      <c r="D503" s="370">
        <f t="shared" si="10"/>
        <v>-1</v>
      </c>
    </row>
    <row r="504" ht="36" customHeight="1" spans="1:4">
      <c r="A504" s="271" t="s">
        <v>413</v>
      </c>
      <c r="B504" s="272">
        <v>393</v>
      </c>
      <c r="C504" s="272">
        <v>0</v>
      </c>
      <c r="D504" s="370">
        <f t="shared" si="10"/>
        <v>-1</v>
      </c>
    </row>
    <row r="505" ht="36" customHeight="1" spans="1:4">
      <c r="A505" s="271" t="s">
        <v>414</v>
      </c>
      <c r="B505" s="272">
        <v>768</v>
      </c>
      <c r="C505" s="272">
        <v>530</v>
      </c>
      <c r="D505" s="370">
        <f t="shared" si="10"/>
        <v>-0.31</v>
      </c>
    </row>
    <row r="506" ht="36" customHeight="1" spans="1:4">
      <c r="A506" s="271" t="s">
        <v>415</v>
      </c>
      <c r="B506" s="272">
        <v>0</v>
      </c>
      <c r="C506" s="272">
        <v>0</v>
      </c>
      <c r="D506" s="370" t="str">
        <f t="shared" si="10"/>
        <v/>
      </c>
    </row>
    <row r="507" ht="36" customHeight="1" spans="1:4">
      <c r="A507" s="271" t="s">
        <v>416</v>
      </c>
      <c r="B507" s="272">
        <v>0</v>
      </c>
      <c r="C507" s="272">
        <v>0</v>
      </c>
      <c r="D507" s="370" t="str">
        <f t="shared" si="10"/>
        <v/>
      </c>
    </row>
    <row r="508" ht="36" customHeight="1" spans="1:4">
      <c r="A508" s="271" t="s">
        <v>417</v>
      </c>
      <c r="B508" s="272">
        <v>0</v>
      </c>
      <c r="C508" s="272">
        <v>0</v>
      </c>
      <c r="D508" s="369" t="str">
        <f t="shared" si="10"/>
        <v/>
      </c>
    </row>
    <row r="509" ht="36" customHeight="1" spans="1:4">
      <c r="A509" s="268" t="s">
        <v>418</v>
      </c>
      <c r="B509" s="269">
        <f>SUM(B510:B517)</f>
        <v>1662</v>
      </c>
      <c r="C509" s="269">
        <f>SUM(C510:C517)</f>
        <v>2444</v>
      </c>
      <c r="D509" s="369">
        <f t="shared" si="10"/>
        <v>0.471</v>
      </c>
    </row>
    <row r="510" ht="36" customHeight="1" spans="1:4">
      <c r="A510" s="271" t="s">
        <v>83</v>
      </c>
      <c r="B510" s="272">
        <v>0</v>
      </c>
      <c r="C510" s="272">
        <v>0</v>
      </c>
      <c r="D510" s="370" t="str">
        <f t="shared" si="10"/>
        <v/>
      </c>
    </row>
    <row r="511" ht="36" customHeight="1" spans="1:4">
      <c r="A511" s="271" t="s">
        <v>84</v>
      </c>
      <c r="B511" s="272">
        <v>0</v>
      </c>
      <c r="C511" s="272">
        <v>0</v>
      </c>
      <c r="D511" s="370" t="str">
        <f t="shared" si="10"/>
        <v/>
      </c>
    </row>
    <row r="512" ht="36" customHeight="1" spans="1:4">
      <c r="A512" s="271" t="s">
        <v>85</v>
      </c>
      <c r="B512" s="272">
        <v>0</v>
      </c>
      <c r="C512" s="272">
        <v>0</v>
      </c>
      <c r="D512" s="370" t="str">
        <f t="shared" si="10"/>
        <v/>
      </c>
    </row>
    <row r="513" ht="36" customHeight="1" spans="1:4">
      <c r="A513" s="271" t="s">
        <v>419</v>
      </c>
      <c r="B513" s="272">
        <v>0</v>
      </c>
      <c r="C513" s="272">
        <v>0</v>
      </c>
      <c r="D513" s="370" t="str">
        <f t="shared" si="10"/>
        <v/>
      </c>
    </row>
    <row r="514" ht="36" customHeight="1" spans="1:4">
      <c r="A514" s="271" t="s">
        <v>420</v>
      </c>
      <c r="B514" s="272">
        <v>1662</v>
      </c>
      <c r="C514" s="272">
        <v>2176</v>
      </c>
      <c r="D514" s="370">
        <f t="shared" si="10"/>
        <v>0.309</v>
      </c>
    </row>
    <row r="515" ht="36" customHeight="1" spans="1:4">
      <c r="A515" s="271" t="s">
        <v>421</v>
      </c>
      <c r="B515" s="272">
        <v>0</v>
      </c>
      <c r="C515" s="272">
        <v>0</v>
      </c>
      <c r="D515" s="370" t="str">
        <f t="shared" si="10"/>
        <v/>
      </c>
    </row>
    <row r="516" ht="36" customHeight="1" spans="1:4">
      <c r="A516" s="271" t="s">
        <v>422</v>
      </c>
      <c r="B516" s="272">
        <v>0</v>
      </c>
      <c r="C516" s="272">
        <v>268</v>
      </c>
      <c r="D516" s="370" t="str">
        <f t="shared" si="10"/>
        <v/>
      </c>
    </row>
    <row r="517" ht="36" customHeight="1" spans="1:4">
      <c r="A517" s="271" t="s">
        <v>423</v>
      </c>
      <c r="B517" s="272">
        <v>0</v>
      </c>
      <c r="C517" s="272">
        <v>0</v>
      </c>
      <c r="D517" s="369" t="str">
        <f t="shared" si="10"/>
        <v/>
      </c>
    </row>
    <row r="518" ht="36" customHeight="1" spans="1:4">
      <c r="A518" s="268" t="s">
        <v>424</v>
      </c>
      <c r="B518" s="269">
        <f>SUM(B519:B527)</f>
        <v>2983</v>
      </c>
      <c r="C518" s="269">
        <f>SUM(C519:C527)</f>
        <v>3189</v>
      </c>
      <c r="D518" s="369">
        <f t="shared" si="10"/>
        <v>0.069</v>
      </c>
    </row>
    <row r="519" ht="36" customHeight="1" spans="1:4">
      <c r="A519" s="271" t="s">
        <v>83</v>
      </c>
      <c r="B519" s="272">
        <v>280</v>
      </c>
      <c r="C519" s="272">
        <v>318</v>
      </c>
      <c r="D519" s="370">
        <f t="shared" si="10"/>
        <v>0.136</v>
      </c>
    </row>
    <row r="520" ht="36" customHeight="1" spans="1:4">
      <c r="A520" s="271" t="s">
        <v>84</v>
      </c>
      <c r="B520" s="272">
        <v>0</v>
      </c>
      <c r="C520" s="272">
        <v>0</v>
      </c>
      <c r="D520" s="370" t="str">
        <f t="shared" si="10"/>
        <v/>
      </c>
    </row>
    <row r="521" ht="36" customHeight="1" spans="1:4">
      <c r="A521" s="271" t="s">
        <v>85</v>
      </c>
      <c r="B521" s="272">
        <v>126</v>
      </c>
      <c r="C521" s="272">
        <v>119</v>
      </c>
      <c r="D521" s="370">
        <f t="shared" si="10"/>
        <v>-0.056</v>
      </c>
    </row>
    <row r="522" ht="36" customHeight="1" spans="1:4">
      <c r="A522" s="271" t="s">
        <v>425</v>
      </c>
      <c r="B522" s="272">
        <v>243</v>
      </c>
      <c r="C522" s="272">
        <v>0</v>
      </c>
      <c r="D522" s="370">
        <f t="shared" si="10"/>
        <v>-1</v>
      </c>
    </row>
    <row r="523" ht="36" customHeight="1" spans="1:4">
      <c r="A523" s="271" t="s">
        <v>426</v>
      </c>
      <c r="B523" s="272">
        <v>1742</v>
      </c>
      <c r="C523" s="272">
        <v>0</v>
      </c>
      <c r="D523" s="370">
        <f t="shared" ref="D523:D586" si="11">IF(B523&lt;&gt;0,C523/B523-1,"")</f>
        <v>-1</v>
      </c>
    </row>
    <row r="524" ht="36" customHeight="1" spans="1:4">
      <c r="A524" s="271" t="s">
        <v>427</v>
      </c>
      <c r="B524" s="272">
        <v>0</v>
      </c>
      <c r="C524" s="272">
        <v>0</v>
      </c>
      <c r="D524" s="370" t="str">
        <f t="shared" si="11"/>
        <v/>
      </c>
    </row>
    <row r="525" ht="36" customHeight="1" spans="1:4">
      <c r="A525" s="271" t="s">
        <v>428</v>
      </c>
      <c r="B525" s="272"/>
      <c r="C525" s="272">
        <v>74</v>
      </c>
      <c r="D525" s="369" t="str">
        <f t="shared" si="11"/>
        <v/>
      </c>
    </row>
    <row r="526" ht="36" customHeight="1" spans="1:4">
      <c r="A526" s="271" t="s">
        <v>429</v>
      </c>
      <c r="B526" s="272"/>
      <c r="C526" s="272">
        <v>1696</v>
      </c>
      <c r="D526" s="370" t="str">
        <f t="shared" si="11"/>
        <v/>
      </c>
    </row>
    <row r="527" ht="36" customHeight="1" spans="1:4">
      <c r="A527" s="271" t="s">
        <v>430</v>
      </c>
      <c r="B527" s="272">
        <v>592</v>
      </c>
      <c r="C527" s="272">
        <v>982</v>
      </c>
      <c r="D527" s="370">
        <f t="shared" si="11"/>
        <v>0.659</v>
      </c>
    </row>
    <row r="528" ht="36" customHeight="1" spans="1:4">
      <c r="A528" s="268" t="s">
        <v>431</v>
      </c>
      <c r="B528" s="269">
        <f>SUM(B529:B531)</f>
        <v>17</v>
      </c>
      <c r="C528" s="269">
        <f>SUM(C529:C531)</f>
        <v>230</v>
      </c>
      <c r="D528" s="369">
        <f t="shared" si="11"/>
        <v>12.529</v>
      </c>
    </row>
    <row r="529" ht="36" customHeight="1" spans="1:4">
      <c r="A529" s="271" t="s">
        <v>432</v>
      </c>
      <c r="B529" s="272">
        <v>14</v>
      </c>
      <c r="C529" s="272">
        <v>224</v>
      </c>
      <c r="D529" s="369">
        <f t="shared" si="11"/>
        <v>15</v>
      </c>
    </row>
    <row r="530" ht="36" customHeight="1" spans="1:4">
      <c r="A530" s="271" t="s">
        <v>433</v>
      </c>
      <c r="B530" s="272">
        <v>0</v>
      </c>
      <c r="C530" s="272">
        <v>0</v>
      </c>
      <c r="D530" s="369" t="str">
        <f t="shared" si="11"/>
        <v/>
      </c>
    </row>
    <row r="531" ht="36" customHeight="1" spans="1:4">
      <c r="A531" s="271" t="s">
        <v>434</v>
      </c>
      <c r="B531" s="272">
        <v>3</v>
      </c>
      <c r="C531" s="272">
        <v>6</v>
      </c>
      <c r="D531" s="369">
        <f t="shared" si="11"/>
        <v>1</v>
      </c>
    </row>
    <row r="532" ht="36" customHeight="1" spans="1:4">
      <c r="A532" s="268" t="s">
        <v>51</v>
      </c>
      <c r="B532" s="269">
        <f>SUM(B533,B552,B560,B562,B571,B575,B585,B593,B600,B608,B617,B622,B625,B628,B631,B634,B637,B641,B646,B654,B657)</f>
        <v>54709</v>
      </c>
      <c r="C532" s="269">
        <f>SUM(C533,C552,C560,C562,C571,C575,C585,C593,C600,C608,C617,C622,C625,C628,C631,C634,C637,C641,C646,C654,C657)</f>
        <v>59735</v>
      </c>
      <c r="D532" s="369">
        <f t="shared" si="11"/>
        <v>0.092</v>
      </c>
    </row>
    <row r="533" ht="36" customHeight="1" spans="1:4">
      <c r="A533" s="268" t="s">
        <v>435</v>
      </c>
      <c r="B533" s="269">
        <f>SUM(B534:B551)</f>
        <v>9927</v>
      </c>
      <c r="C533" s="269">
        <f>SUM(C534:C551)</f>
        <v>5881</v>
      </c>
      <c r="D533" s="369">
        <f t="shared" si="11"/>
        <v>-0.408</v>
      </c>
    </row>
    <row r="534" ht="36" customHeight="1" spans="1:4">
      <c r="A534" s="271" t="s">
        <v>83</v>
      </c>
      <c r="B534" s="272">
        <v>1472</v>
      </c>
      <c r="C534" s="272">
        <v>1493</v>
      </c>
      <c r="D534" s="370">
        <f t="shared" si="11"/>
        <v>0.014</v>
      </c>
    </row>
    <row r="535" ht="36" customHeight="1" spans="1:4">
      <c r="A535" s="271" t="s">
        <v>84</v>
      </c>
      <c r="B535" s="272">
        <v>39</v>
      </c>
      <c r="C535" s="272">
        <v>0</v>
      </c>
      <c r="D535" s="370">
        <f t="shared" si="11"/>
        <v>-1</v>
      </c>
    </row>
    <row r="536" ht="36" customHeight="1" spans="1:4">
      <c r="A536" s="271" t="s">
        <v>85</v>
      </c>
      <c r="B536" s="272">
        <v>0</v>
      </c>
      <c r="C536" s="272">
        <v>0</v>
      </c>
      <c r="D536" s="370" t="str">
        <f t="shared" si="11"/>
        <v/>
      </c>
    </row>
    <row r="537" ht="36" customHeight="1" spans="1:4">
      <c r="A537" s="271" t="s">
        <v>436</v>
      </c>
      <c r="B537" s="272">
        <v>10</v>
      </c>
      <c r="C537" s="272">
        <v>10</v>
      </c>
      <c r="D537" s="370">
        <f t="shared" si="11"/>
        <v>0</v>
      </c>
    </row>
    <row r="538" ht="36" customHeight="1" spans="1:4">
      <c r="A538" s="271" t="s">
        <v>437</v>
      </c>
      <c r="B538" s="272">
        <v>256</v>
      </c>
      <c r="C538" s="272">
        <v>312</v>
      </c>
      <c r="D538" s="370">
        <f t="shared" si="11"/>
        <v>0.219</v>
      </c>
    </row>
    <row r="539" ht="36" customHeight="1" spans="1:4">
      <c r="A539" s="271" t="s">
        <v>438</v>
      </c>
      <c r="B539" s="272">
        <v>0</v>
      </c>
      <c r="C539" s="272">
        <v>0</v>
      </c>
      <c r="D539" s="370" t="str">
        <f t="shared" si="11"/>
        <v/>
      </c>
    </row>
    <row r="540" ht="36" customHeight="1" spans="1:4">
      <c r="A540" s="271" t="s">
        <v>439</v>
      </c>
      <c r="B540" s="272">
        <v>21</v>
      </c>
      <c r="C540" s="272">
        <v>152</v>
      </c>
      <c r="D540" s="370">
        <f t="shared" si="11"/>
        <v>6.238</v>
      </c>
    </row>
    <row r="541" ht="36" customHeight="1" spans="1:4">
      <c r="A541" s="271" t="s">
        <v>124</v>
      </c>
      <c r="B541" s="272">
        <v>235</v>
      </c>
      <c r="C541" s="272">
        <v>314</v>
      </c>
      <c r="D541" s="370">
        <f t="shared" si="11"/>
        <v>0.336</v>
      </c>
    </row>
    <row r="542" ht="36" customHeight="1" spans="1:4">
      <c r="A542" s="271" t="s">
        <v>440</v>
      </c>
      <c r="B542" s="272">
        <v>1237</v>
      </c>
      <c r="C542" s="272">
        <v>1216</v>
      </c>
      <c r="D542" s="370">
        <f t="shared" si="11"/>
        <v>-0.017</v>
      </c>
    </row>
    <row r="543" ht="36" customHeight="1" spans="1:4">
      <c r="A543" s="271" t="s">
        <v>441</v>
      </c>
      <c r="B543" s="272">
        <v>0</v>
      </c>
      <c r="C543" s="272">
        <v>0</v>
      </c>
      <c r="D543" s="370" t="str">
        <f t="shared" si="11"/>
        <v/>
      </c>
    </row>
    <row r="544" ht="36" customHeight="1" spans="1:4">
      <c r="A544" s="271" t="s">
        <v>442</v>
      </c>
      <c r="B544" s="272">
        <v>4945</v>
      </c>
      <c r="C544" s="272">
        <v>471</v>
      </c>
      <c r="D544" s="370">
        <f t="shared" si="11"/>
        <v>-0.905</v>
      </c>
    </row>
    <row r="545" ht="36" customHeight="1" spans="1:4">
      <c r="A545" s="271" t="s">
        <v>443</v>
      </c>
      <c r="B545" s="272">
        <v>10</v>
      </c>
      <c r="C545" s="272">
        <v>20</v>
      </c>
      <c r="D545" s="369">
        <f t="shared" si="11"/>
        <v>1</v>
      </c>
    </row>
    <row r="546" ht="36" customHeight="1" spans="1:4">
      <c r="A546" s="373" t="s">
        <v>148</v>
      </c>
      <c r="B546" s="272"/>
      <c r="C546" s="272">
        <v>0</v>
      </c>
      <c r="D546" s="370" t="str">
        <f t="shared" si="11"/>
        <v/>
      </c>
    </row>
    <row r="547" ht="36" customHeight="1" spans="1:4">
      <c r="A547" s="373" t="s">
        <v>149</v>
      </c>
      <c r="B547" s="272"/>
      <c r="C547" s="272">
        <v>0</v>
      </c>
      <c r="D547" s="370" t="str">
        <f t="shared" si="11"/>
        <v/>
      </c>
    </row>
    <row r="548" ht="36" customHeight="1" spans="1:4">
      <c r="A548" s="373" t="s">
        <v>150</v>
      </c>
      <c r="B548" s="272"/>
      <c r="C548" s="272">
        <v>0</v>
      </c>
      <c r="D548" s="370" t="str">
        <f t="shared" si="11"/>
        <v/>
      </c>
    </row>
    <row r="549" ht="36" customHeight="1" spans="1:4">
      <c r="A549" s="373" t="s">
        <v>151</v>
      </c>
      <c r="B549" s="272"/>
      <c r="C549" s="272">
        <v>0</v>
      </c>
      <c r="D549" s="370" t="str">
        <f t="shared" si="11"/>
        <v/>
      </c>
    </row>
    <row r="550" ht="36" customHeight="1" spans="1:4">
      <c r="A550" s="373" t="s">
        <v>92</v>
      </c>
      <c r="B550" s="272"/>
      <c r="C550" s="272">
        <v>0</v>
      </c>
      <c r="D550" s="370" t="str">
        <f t="shared" si="11"/>
        <v/>
      </c>
    </row>
    <row r="551" ht="36" customHeight="1" spans="1:4">
      <c r="A551" s="271" t="s">
        <v>444</v>
      </c>
      <c r="B551" s="272">
        <v>1702</v>
      </c>
      <c r="C551" s="272">
        <v>1893</v>
      </c>
      <c r="D551" s="370">
        <f t="shared" si="11"/>
        <v>0.112</v>
      </c>
    </row>
    <row r="552" ht="36" customHeight="1" spans="1:4">
      <c r="A552" s="268" t="s">
        <v>445</v>
      </c>
      <c r="B552" s="269">
        <f>SUM(B553:B559)</f>
        <v>1242</v>
      </c>
      <c r="C552" s="269">
        <f>SUM(C553:C559)</f>
        <v>1178</v>
      </c>
      <c r="D552" s="369">
        <f t="shared" si="11"/>
        <v>-0.052</v>
      </c>
    </row>
    <row r="553" ht="36" customHeight="1" spans="1:4">
      <c r="A553" s="271" t="s">
        <v>83</v>
      </c>
      <c r="B553" s="272">
        <v>839</v>
      </c>
      <c r="C553" s="272">
        <v>855</v>
      </c>
      <c r="D553" s="369">
        <f t="shared" si="11"/>
        <v>0.019</v>
      </c>
    </row>
    <row r="554" ht="36" customHeight="1" spans="1:4">
      <c r="A554" s="271" t="s">
        <v>84</v>
      </c>
      <c r="B554" s="272">
        <v>0</v>
      </c>
      <c r="C554" s="272">
        <v>0</v>
      </c>
      <c r="D554" s="370" t="str">
        <f t="shared" si="11"/>
        <v/>
      </c>
    </row>
    <row r="555" ht="36" customHeight="1" spans="1:4">
      <c r="A555" s="271" t="s">
        <v>85</v>
      </c>
      <c r="B555" s="272">
        <v>0</v>
      </c>
      <c r="C555" s="272">
        <v>0</v>
      </c>
      <c r="D555" s="369" t="str">
        <f t="shared" si="11"/>
        <v/>
      </c>
    </row>
    <row r="556" ht="36" customHeight="1" spans="1:4">
      <c r="A556" s="271" t="s">
        <v>446</v>
      </c>
      <c r="B556" s="272">
        <v>56</v>
      </c>
      <c r="C556" s="272">
        <v>50</v>
      </c>
      <c r="D556" s="370">
        <f t="shared" si="11"/>
        <v>-0.107</v>
      </c>
    </row>
    <row r="557" ht="36" customHeight="1" spans="1:4">
      <c r="A557" s="271" t="s">
        <v>447</v>
      </c>
      <c r="B557" s="272">
        <v>7</v>
      </c>
      <c r="C557" s="272">
        <v>8</v>
      </c>
      <c r="D557" s="370">
        <f t="shared" si="11"/>
        <v>0.143</v>
      </c>
    </row>
    <row r="558" ht="36" customHeight="1" spans="1:4">
      <c r="A558" s="271" t="s">
        <v>448</v>
      </c>
      <c r="B558" s="272">
        <v>120</v>
      </c>
      <c r="C558" s="272">
        <v>35</v>
      </c>
      <c r="D558" s="370">
        <f t="shared" si="11"/>
        <v>-0.708</v>
      </c>
    </row>
    <row r="559" ht="36" customHeight="1" spans="1:4">
      <c r="A559" s="271" t="s">
        <v>449</v>
      </c>
      <c r="B559" s="272">
        <v>220</v>
      </c>
      <c r="C559" s="272">
        <v>230</v>
      </c>
      <c r="D559" s="370">
        <f t="shared" si="11"/>
        <v>0.045</v>
      </c>
    </row>
    <row r="560" ht="36" customHeight="1" spans="1:4">
      <c r="A560" s="268" t="s">
        <v>450</v>
      </c>
      <c r="B560" s="269">
        <f>SUM(B561:B561)</f>
        <v>0</v>
      </c>
      <c r="C560" s="269">
        <f>SUM(C561:C561)</f>
        <v>0</v>
      </c>
      <c r="D560" s="369" t="str">
        <f t="shared" si="11"/>
        <v/>
      </c>
    </row>
    <row r="561" ht="36" customHeight="1" spans="1:4">
      <c r="A561" s="271" t="s">
        <v>451</v>
      </c>
      <c r="B561" s="272">
        <v>0</v>
      </c>
      <c r="C561" s="272">
        <v>0</v>
      </c>
      <c r="D561" s="370" t="str">
        <f t="shared" si="11"/>
        <v/>
      </c>
    </row>
    <row r="562" ht="36" customHeight="1" spans="1:4">
      <c r="A562" s="268" t="s">
        <v>452</v>
      </c>
      <c r="B562" s="269">
        <f>SUM(B563:B570)</f>
        <v>32385</v>
      </c>
      <c r="C562" s="269">
        <f>SUM(C563:C570)</f>
        <v>39061</v>
      </c>
      <c r="D562" s="369">
        <f t="shared" si="11"/>
        <v>0.206</v>
      </c>
    </row>
    <row r="563" ht="36" customHeight="1" spans="1:4">
      <c r="A563" s="271" t="s">
        <v>453</v>
      </c>
      <c r="B563" s="272">
        <v>5994</v>
      </c>
      <c r="C563" s="272">
        <v>6426</v>
      </c>
      <c r="D563" s="369">
        <f t="shared" si="11"/>
        <v>0.072</v>
      </c>
    </row>
    <row r="564" ht="36" customHeight="1" spans="1:4">
      <c r="A564" s="271" t="s">
        <v>454</v>
      </c>
      <c r="B564" s="272">
        <v>8853</v>
      </c>
      <c r="C564" s="272">
        <v>9581</v>
      </c>
      <c r="D564" s="370">
        <f t="shared" si="11"/>
        <v>0.082</v>
      </c>
    </row>
    <row r="565" ht="36" customHeight="1" spans="1:4">
      <c r="A565" s="271" t="s">
        <v>455</v>
      </c>
      <c r="B565" s="272">
        <v>0</v>
      </c>
      <c r="C565" s="272">
        <v>0</v>
      </c>
      <c r="D565" s="370" t="str">
        <f t="shared" si="11"/>
        <v/>
      </c>
    </row>
    <row r="566" ht="36" customHeight="1" spans="1:4">
      <c r="A566" s="271" t="s">
        <v>456</v>
      </c>
      <c r="B566" s="272">
        <v>12903</v>
      </c>
      <c r="C566" s="272">
        <v>14567</v>
      </c>
      <c r="D566" s="370">
        <f t="shared" si="11"/>
        <v>0.129</v>
      </c>
    </row>
    <row r="567" ht="36" customHeight="1" spans="1:4">
      <c r="A567" s="271" t="s">
        <v>457</v>
      </c>
      <c r="B567" s="272">
        <v>793</v>
      </c>
      <c r="C567" s="272">
        <v>6233</v>
      </c>
      <c r="D567" s="369">
        <f t="shared" si="11"/>
        <v>6.86</v>
      </c>
    </row>
    <row r="568" ht="36" customHeight="1" spans="1:4">
      <c r="A568" s="271" t="s">
        <v>458</v>
      </c>
      <c r="B568" s="272">
        <v>2389</v>
      </c>
      <c r="C568" s="272">
        <v>0</v>
      </c>
      <c r="D568" s="370">
        <f t="shared" si="11"/>
        <v>-1</v>
      </c>
    </row>
    <row r="569" ht="36" customHeight="1" spans="1:4">
      <c r="A569" s="373" t="s">
        <v>459</v>
      </c>
      <c r="B569" s="272"/>
      <c r="C569" s="272">
        <v>0</v>
      </c>
      <c r="D569" s="370" t="str">
        <f t="shared" si="11"/>
        <v/>
      </c>
    </row>
    <row r="570" ht="36" customHeight="1" spans="1:4">
      <c r="A570" s="271" t="s">
        <v>460</v>
      </c>
      <c r="B570" s="272">
        <v>1453</v>
      </c>
      <c r="C570" s="272">
        <v>2254</v>
      </c>
      <c r="D570" s="370">
        <f t="shared" si="11"/>
        <v>0.551</v>
      </c>
    </row>
    <row r="571" ht="36" customHeight="1" spans="1:4">
      <c r="A571" s="268" t="s">
        <v>461</v>
      </c>
      <c r="B571" s="269">
        <f>SUM(B572:B574)</f>
        <v>0</v>
      </c>
      <c r="C571" s="269">
        <f>SUM(C572:C574)</f>
        <v>0</v>
      </c>
      <c r="D571" s="369" t="str">
        <f t="shared" si="11"/>
        <v/>
      </c>
    </row>
    <row r="572" ht="36" customHeight="1" spans="1:4">
      <c r="A572" s="271" t="s">
        <v>462</v>
      </c>
      <c r="B572" s="272">
        <v>0</v>
      </c>
      <c r="C572" s="272">
        <v>0</v>
      </c>
      <c r="D572" s="370" t="str">
        <f t="shared" si="11"/>
        <v/>
      </c>
    </row>
    <row r="573" ht="36" customHeight="1" spans="1:4">
      <c r="A573" s="271" t="s">
        <v>463</v>
      </c>
      <c r="B573" s="272">
        <v>0</v>
      </c>
      <c r="C573" s="272">
        <v>0</v>
      </c>
      <c r="D573" s="370" t="str">
        <f t="shared" si="11"/>
        <v/>
      </c>
    </row>
    <row r="574" ht="36" customHeight="1" spans="1:4">
      <c r="A574" s="271" t="s">
        <v>464</v>
      </c>
      <c r="B574" s="272">
        <v>0</v>
      </c>
      <c r="C574" s="272">
        <v>0</v>
      </c>
      <c r="D574" s="370" t="str">
        <f t="shared" si="11"/>
        <v/>
      </c>
    </row>
    <row r="575" ht="36" customHeight="1" spans="1:4">
      <c r="A575" s="268" t="s">
        <v>465</v>
      </c>
      <c r="B575" s="269">
        <f>SUM(B576:B584)</f>
        <v>2228</v>
      </c>
      <c r="C575" s="269">
        <f>SUM(C576:C584)</f>
        <v>2452</v>
      </c>
      <c r="D575" s="369">
        <f t="shared" si="11"/>
        <v>0.101</v>
      </c>
    </row>
    <row r="576" ht="36" customHeight="1" spans="1:4">
      <c r="A576" s="271" t="s">
        <v>466</v>
      </c>
      <c r="B576" s="272">
        <v>397</v>
      </c>
      <c r="C576" s="272">
        <v>0</v>
      </c>
      <c r="D576" s="370">
        <f t="shared" si="11"/>
        <v>-1</v>
      </c>
    </row>
    <row r="577" ht="36" customHeight="1" spans="1:4">
      <c r="A577" s="271" t="s">
        <v>467</v>
      </c>
      <c r="B577" s="272">
        <v>0</v>
      </c>
      <c r="C577" s="272">
        <v>0</v>
      </c>
      <c r="D577" s="369" t="str">
        <f t="shared" si="11"/>
        <v/>
      </c>
    </row>
    <row r="578" ht="36" customHeight="1" spans="1:4">
      <c r="A578" s="271" t="s">
        <v>468</v>
      </c>
      <c r="B578" s="272">
        <v>0</v>
      </c>
      <c r="C578" s="272">
        <v>0</v>
      </c>
      <c r="D578" s="370" t="str">
        <f t="shared" si="11"/>
        <v/>
      </c>
    </row>
    <row r="579" ht="36" customHeight="1" spans="1:4">
      <c r="A579" s="271" t="s">
        <v>469</v>
      </c>
      <c r="B579" s="272">
        <v>0</v>
      </c>
      <c r="C579" s="272">
        <v>0</v>
      </c>
      <c r="D579" s="370" t="str">
        <f t="shared" si="11"/>
        <v/>
      </c>
    </row>
    <row r="580" ht="36" customHeight="1" spans="1:4">
      <c r="A580" s="271" t="s">
        <v>470</v>
      </c>
      <c r="B580" s="272">
        <v>0</v>
      </c>
      <c r="C580" s="272">
        <v>0</v>
      </c>
      <c r="D580" s="370" t="str">
        <f t="shared" si="11"/>
        <v/>
      </c>
    </row>
    <row r="581" ht="36" customHeight="1" spans="1:4">
      <c r="A581" s="271" t="s">
        <v>471</v>
      </c>
      <c r="B581" s="272">
        <v>78</v>
      </c>
      <c r="C581" s="272">
        <v>12</v>
      </c>
      <c r="D581" s="370">
        <f t="shared" si="11"/>
        <v>-0.846</v>
      </c>
    </row>
    <row r="582" ht="36" customHeight="1" spans="1:4">
      <c r="A582" s="271" t="s">
        <v>472</v>
      </c>
      <c r="B582" s="272">
        <v>223</v>
      </c>
      <c r="C582" s="272">
        <v>0</v>
      </c>
      <c r="D582" s="370">
        <f t="shared" si="11"/>
        <v>-1</v>
      </c>
    </row>
    <row r="583" ht="36" customHeight="1" spans="1:4">
      <c r="A583" s="271" t="s">
        <v>473</v>
      </c>
      <c r="B583" s="272">
        <v>0</v>
      </c>
      <c r="C583" s="272">
        <v>0</v>
      </c>
      <c r="D583" s="370" t="str">
        <f t="shared" si="11"/>
        <v/>
      </c>
    </row>
    <row r="584" ht="36" customHeight="1" spans="1:4">
      <c r="A584" s="271" t="s">
        <v>474</v>
      </c>
      <c r="B584" s="272">
        <v>1530</v>
      </c>
      <c r="C584" s="272">
        <v>2440</v>
      </c>
      <c r="D584" s="370">
        <f t="shared" si="11"/>
        <v>0.595</v>
      </c>
    </row>
    <row r="585" ht="36" customHeight="1" spans="1:4">
      <c r="A585" s="268" t="s">
        <v>475</v>
      </c>
      <c r="B585" s="269">
        <f>SUM(B586:B592)</f>
        <v>1510</v>
      </c>
      <c r="C585" s="269">
        <f>SUM(C586:C592)</f>
        <v>2283</v>
      </c>
      <c r="D585" s="369">
        <f t="shared" si="11"/>
        <v>0.512</v>
      </c>
    </row>
    <row r="586" ht="36" customHeight="1" spans="1:4">
      <c r="A586" s="271" t="s">
        <v>476</v>
      </c>
      <c r="B586" s="272">
        <v>1190</v>
      </c>
      <c r="C586" s="272">
        <v>2163</v>
      </c>
      <c r="D586" s="370">
        <f t="shared" si="11"/>
        <v>0.818</v>
      </c>
    </row>
    <row r="587" ht="36" customHeight="1" spans="1:4">
      <c r="A587" s="271" t="s">
        <v>477</v>
      </c>
      <c r="B587" s="272">
        <v>0</v>
      </c>
      <c r="C587" s="272">
        <v>103</v>
      </c>
      <c r="D587" s="370" t="str">
        <f t="shared" ref="D587:D605" si="12">IF(B587&lt;&gt;0,C587/B587-1,"")</f>
        <v/>
      </c>
    </row>
    <row r="588" ht="36" customHeight="1" spans="1:4">
      <c r="A588" s="271" t="s">
        <v>478</v>
      </c>
      <c r="B588" s="272">
        <v>0</v>
      </c>
      <c r="C588" s="272">
        <v>0</v>
      </c>
      <c r="D588" s="370" t="str">
        <f t="shared" si="12"/>
        <v/>
      </c>
    </row>
    <row r="589" ht="36" customHeight="1" spans="1:4">
      <c r="A589" s="271" t="s">
        <v>479</v>
      </c>
      <c r="B589" s="272">
        <v>210</v>
      </c>
      <c r="C589" s="272">
        <v>0</v>
      </c>
      <c r="D589" s="370">
        <f t="shared" si="12"/>
        <v>-1</v>
      </c>
    </row>
    <row r="590" ht="36" customHeight="1" spans="1:4">
      <c r="A590" s="271" t="s">
        <v>480</v>
      </c>
      <c r="B590" s="272">
        <v>0</v>
      </c>
      <c r="C590" s="272">
        <v>0</v>
      </c>
      <c r="D590" s="370" t="str">
        <f t="shared" si="12"/>
        <v/>
      </c>
    </row>
    <row r="591" ht="36" customHeight="1" spans="1:4">
      <c r="A591" s="271" t="s">
        <v>481</v>
      </c>
      <c r="B591" s="272">
        <v>0</v>
      </c>
      <c r="C591" s="272">
        <v>0</v>
      </c>
      <c r="D591" s="370" t="str">
        <f t="shared" si="12"/>
        <v/>
      </c>
    </row>
    <row r="592" ht="36" customHeight="1" spans="1:4">
      <c r="A592" s="271" t="s">
        <v>482</v>
      </c>
      <c r="B592" s="272">
        <v>110</v>
      </c>
      <c r="C592" s="272">
        <v>17</v>
      </c>
      <c r="D592" s="369">
        <f t="shared" si="12"/>
        <v>-0.845</v>
      </c>
    </row>
    <row r="593" ht="36" customHeight="1" spans="1:4">
      <c r="A593" s="268" t="s">
        <v>483</v>
      </c>
      <c r="B593" s="269">
        <f>SUM(B594:B599)</f>
        <v>2998</v>
      </c>
      <c r="C593" s="269">
        <f>SUM(C594:C599)</f>
        <v>3064</v>
      </c>
      <c r="D593" s="369">
        <f t="shared" si="12"/>
        <v>0.022</v>
      </c>
    </row>
    <row r="594" ht="36" customHeight="1" spans="1:4">
      <c r="A594" s="271" t="s">
        <v>484</v>
      </c>
      <c r="B594" s="272">
        <v>29</v>
      </c>
      <c r="C594" s="272">
        <v>148</v>
      </c>
      <c r="D594" s="370">
        <f t="shared" si="12"/>
        <v>4.103</v>
      </c>
    </row>
    <row r="595" ht="36" customHeight="1" spans="1:4">
      <c r="A595" s="271" t="s">
        <v>485</v>
      </c>
      <c r="B595" s="272">
        <v>2269</v>
      </c>
      <c r="C595" s="272">
        <v>2300</v>
      </c>
      <c r="D595" s="370">
        <f t="shared" si="12"/>
        <v>0.014</v>
      </c>
    </row>
    <row r="596" ht="36" customHeight="1" spans="1:4">
      <c r="A596" s="271" t="s">
        <v>486</v>
      </c>
      <c r="B596" s="272">
        <v>352</v>
      </c>
      <c r="C596" s="272">
        <v>386</v>
      </c>
      <c r="D596" s="370">
        <f t="shared" si="12"/>
        <v>0.097</v>
      </c>
    </row>
    <row r="597" s="340" customFormat="1" ht="36" customHeight="1" spans="1:4">
      <c r="A597" s="271" t="s">
        <v>487</v>
      </c>
      <c r="B597" s="272">
        <v>8</v>
      </c>
      <c r="C597" s="272">
        <v>10</v>
      </c>
      <c r="D597" s="370">
        <f t="shared" si="12"/>
        <v>0.25</v>
      </c>
    </row>
    <row r="598" ht="36" customHeight="1" spans="1:4">
      <c r="A598" s="271" t="s">
        <v>488</v>
      </c>
      <c r="B598" s="272">
        <v>261</v>
      </c>
      <c r="C598" s="272">
        <v>220</v>
      </c>
      <c r="D598" s="370">
        <f t="shared" si="12"/>
        <v>-0.157</v>
      </c>
    </row>
    <row r="599" ht="36" customHeight="1" spans="1:4">
      <c r="A599" s="271" t="s">
        <v>489</v>
      </c>
      <c r="B599" s="272">
        <v>79</v>
      </c>
      <c r="C599" s="272">
        <v>0</v>
      </c>
      <c r="D599" s="370">
        <f t="shared" si="12"/>
        <v>-1</v>
      </c>
    </row>
    <row r="600" ht="36" customHeight="1" spans="1:4">
      <c r="A600" s="268" t="s">
        <v>490</v>
      </c>
      <c r="B600" s="269">
        <f>SUM(B601:B607)</f>
        <v>679</v>
      </c>
      <c r="C600" s="269">
        <f>SUM(C601:C607)</f>
        <v>677</v>
      </c>
      <c r="D600" s="369">
        <f t="shared" si="12"/>
        <v>-0.003</v>
      </c>
    </row>
    <row r="601" ht="36" customHeight="1" spans="1:4">
      <c r="A601" s="271" t="s">
        <v>491</v>
      </c>
      <c r="B601" s="272">
        <v>584</v>
      </c>
      <c r="C601" s="272">
        <v>597</v>
      </c>
      <c r="D601" s="370">
        <f t="shared" si="12"/>
        <v>0.022</v>
      </c>
    </row>
    <row r="602" s="340" customFormat="1" ht="36" customHeight="1" spans="1:4">
      <c r="A602" s="271" t="s">
        <v>492</v>
      </c>
      <c r="B602" s="272">
        <v>0</v>
      </c>
      <c r="C602" s="272">
        <v>0</v>
      </c>
      <c r="D602" s="370" t="str">
        <f t="shared" si="12"/>
        <v/>
      </c>
    </row>
    <row r="603" ht="36" customHeight="1" spans="1:4">
      <c r="A603" s="271" t="s">
        <v>493</v>
      </c>
      <c r="B603" s="272">
        <v>0</v>
      </c>
      <c r="C603" s="272">
        <v>0</v>
      </c>
      <c r="D603" s="370" t="str">
        <f t="shared" si="12"/>
        <v/>
      </c>
    </row>
    <row r="604" ht="36" customHeight="1" spans="1:4">
      <c r="A604" s="271" t="s">
        <v>494</v>
      </c>
      <c r="B604" s="272">
        <v>0</v>
      </c>
      <c r="C604" s="272">
        <v>0</v>
      </c>
      <c r="D604" s="370" t="str">
        <f t="shared" si="12"/>
        <v/>
      </c>
    </row>
    <row r="605" ht="36" customHeight="1" spans="1:4">
      <c r="A605" s="271" t="s">
        <v>495</v>
      </c>
      <c r="B605" s="272">
        <v>0</v>
      </c>
      <c r="C605" s="272">
        <v>0</v>
      </c>
      <c r="D605" s="370" t="str">
        <f t="shared" si="12"/>
        <v/>
      </c>
    </row>
    <row r="606" ht="36" customHeight="1" spans="1:4">
      <c r="A606" s="271" t="s">
        <v>496</v>
      </c>
      <c r="B606" s="272">
        <v>15</v>
      </c>
      <c r="C606" s="272">
        <v>0</v>
      </c>
      <c r="D606" s="370"/>
    </row>
    <row r="607" ht="36" customHeight="1" spans="1:4">
      <c r="A607" s="271" t="s">
        <v>497</v>
      </c>
      <c r="B607" s="272">
        <v>80</v>
      </c>
      <c r="C607" s="272">
        <v>80</v>
      </c>
      <c r="D607" s="370">
        <f t="shared" ref="D607:D653" si="13">IF(B607&lt;&gt;0,C607/B607-1,"")</f>
        <v>0</v>
      </c>
    </row>
    <row r="608" ht="36" customHeight="1" spans="1:4">
      <c r="A608" s="268" t="s">
        <v>498</v>
      </c>
      <c r="B608" s="269">
        <f>SUM(B609:B616)</f>
        <v>1387</v>
      </c>
      <c r="C608" s="269">
        <f>SUM(C609:C616)</f>
        <v>1446</v>
      </c>
      <c r="D608" s="369">
        <f t="shared" si="13"/>
        <v>0.043</v>
      </c>
    </row>
    <row r="609" ht="36" customHeight="1" spans="1:4">
      <c r="A609" s="271" t="s">
        <v>83</v>
      </c>
      <c r="B609" s="272">
        <v>448</v>
      </c>
      <c r="C609" s="272">
        <v>467</v>
      </c>
      <c r="D609" s="369">
        <f t="shared" si="13"/>
        <v>0.042</v>
      </c>
    </row>
    <row r="610" ht="36" customHeight="1" spans="1:4">
      <c r="A610" s="271" t="s">
        <v>84</v>
      </c>
      <c r="B610" s="272">
        <v>35</v>
      </c>
      <c r="C610" s="272">
        <v>51</v>
      </c>
      <c r="D610" s="370">
        <f t="shared" si="13"/>
        <v>0.457</v>
      </c>
    </row>
    <row r="611" ht="36" customHeight="1" spans="1:4">
      <c r="A611" s="271" t="s">
        <v>85</v>
      </c>
      <c r="B611" s="272">
        <v>0</v>
      </c>
      <c r="C611" s="272">
        <v>0</v>
      </c>
      <c r="D611" s="370" t="str">
        <f t="shared" si="13"/>
        <v/>
      </c>
    </row>
    <row r="612" ht="36" customHeight="1" spans="1:4">
      <c r="A612" s="271" t="s">
        <v>499</v>
      </c>
      <c r="B612" s="272">
        <v>277</v>
      </c>
      <c r="C612" s="272">
        <v>166</v>
      </c>
      <c r="D612" s="370">
        <f t="shared" si="13"/>
        <v>-0.401</v>
      </c>
    </row>
    <row r="613" ht="36" customHeight="1" spans="1:4">
      <c r="A613" s="271" t="s">
        <v>500</v>
      </c>
      <c r="B613" s="272">
        <v>351</v>
      </c>
      <c r="C613" s="272">
        <v>160</v>
      </c>
      <c r="D613" s="370">
        <f t="shared" si="13"/>
        <v>-0.544</v>
      </c>
    </row>
    <row r="614" ht="36" customHeight="1" spans="1:4">
      <c r="A614" s="271" t="s">
        <v>501</v>
      </c>
      <c r="B614" s="272">
        <v>17</v>
      </c>
      <c r="C614" s="272">
        <v>0</v>
      </c>
      <c r="D614" s="369">
        <f t="shared" si="13"/>
        <v>-1</v>
      </c>
    </row>
    <row r="615" ht="36" customHeight="1" spans="1:4">
      <c r="A615" s="271" t="s">
        <v>502</v>
      </c>
      <c r="B615" s="272">
        <v>0</v>
      </c>
      <c r="C615" s="272">
        <v>2</v>
      </c>
      <c r="D615" s="370" t="str">
        <f t="shared" si="13"/>
        <v/>
      </c>
    </row>
    <row r="616" ht="36" customHeight="1" spans="1:4">
      <c r="A616" s="271" t="s">
        <v>503</v>
      </c>
      <c r="B616" s="272">
        <v>259</v>
      </c>
      <c r="C616" s="272">
        <v>600</v>
      </c>
      <c r="D616" s="370">
        <f t="shared" si="13"/>
        <v>1.317</v>
      </c>
    </row>
    <row r="617" ht="36" customHeight="1" spans="1:4">
      <c r="A617" s="268" t="s">
        <v>504</v>
      </c>
      <c r="B617" s="269">
        <f>SUM(B618:B621)</f>
        <v>236</v>
      </c>
      <c r="C617" s="269">
        <f>SUM(C618:C621)</f>
        <v>244</v>
      </c>
      <c r="D617" s="369">
        <f t="shared" si="13"/>
        <v>0.034</v>
      </c>
    </row>
    <row r="618" ht="36" customHeight="1" spans="1:4">
      <c r="A618" s="271" t="s">
        <v>83</v>
      </c>
      <c r="B618" s="272">
        <v>182</v>
      </c>
      <c r="C618" s="272">
        <v>194</v>
      </c>
      <c r="D618" s="370">
        <f t="shared" si="13"/>
        <v>0.066</v>
      </c>
    </row>
    <row r="619" ht="36" customHeight="1" spans="1:4">
      <c r="A619" s="271" t="s">
        <v>84</v>
      </c>
      <c r="B619" s="272">
        <v>0</v>
      </c>
      <c r="C619" s="272">
        <v>0</v>
      </c>
      <c r="D619" s="370" t="str">
        <f t="shared" si="13"/>
        <v/>
      </c>
    </row>
    <row r="620" ht="36" customHeight="1" spans="1:4">
      <c r="A620" s="271" t="s">
        <v>85</v>
      </c>
      <c r="B620" s="272">
        <v>0</v>
      </c>
      <c r="C620" s="272">
        <v>0</v>
      </c>
      <c r="D620" s="369" t="str">
        <f t="shared" si="13"/>
        <v/>
      </c>
    </row>
    <row r="621" ht="36" customHeight="1" spans="1:4">
      <c r="A621" s="271" t="s">
        <v>505</v>
      </c>
      <c r="B621" s="272">
        <v>54</v>
      </c>
      <c r="C621" s="272">
        <v>50</v>
      </c>
      <c r="D621" s="370">
        <f t="shared" si="13"/>
        <v>-0.074</v>
      </c>
    </row>
    <row r="622" ht="36" customHeight="1" spans="1:4">
      <c r="A622" s="268" t="s">
        <v>506</v>
      </c>
      <c r="B622" s="269">
        <f>SUM(B623:B624)</f>
        <v>0</v>
      </c>
      <c r="C622" s="269">
        <f>SUM(C623:C624)</f>
        <v>0</v>
      </c>
      <c r="D622" s="369" t="str">
        <f t="shared" si="13"/>
        <v/>
      </c>
    </row>
    <row r="623" ht="36" customHeight="1" spans="1:4">
      <c r="A623" s="271" t="s">
        <v>507</v>
      </c>
      <c r="B623" s="272">
        <v>0</v>
      </c>
      <c r="C623" s="272">
        <v>0</v>
      </c>
      <c r="D623" s="369" t="str">
        <f t="shared" si="13"/>
        <v/>
      </c>
    </row>
    <row r="624" ht="36" customHeight="1" spans="1:4">
      <c r="A624" s="271" t="s">
        <v>508</v>
      </c>
      <c r="B624" s="272">
        <v>0</v>
      </c>
      <c r="C624" s="272">
        <v>0</v>
      </c>
      <c r="D624" s="370" t="str">
        <f t="shared" si="13"/>
        <v/>
      </c>
    </row>
    <row r="625" ht="36" customHeight="1" spans="1:4">
      <c r="A625" s="268" t="s">
        <v>509</v>
      </c>
      <c r="B625" s="269">
        <f>SUM(B626:B627)</f>
        <v>343</v>
      </c>
      <c r="C625" s="269">
        <f>SUM(C626:C627)</f>
        <v>390</v>
      </c>
      <c r="D625" s="369">
        <f t="shared" si="13"/>
        <v>0.137</v>
      </c>
    </row>
    <row r="626" ht="36" customHeight="1" spans="1:4">
      <c r="A626" s="271" t="s">
        <v>510</v>
      </c>
      <c r="B626" s="272">
        <v>0</v>
      </c>
      <c r="C626" s="272">
        <v>0</v>
      </c>
      <c r="D626" s="369" t="str">
        <f t="shared" si="13"/>
        <v/>
      </c>
    </row>
    <row r="627" ht="36" customHeight="1" spans="1:4">
      <c r="A627" s="271" t="s">
        <v>511</v>
      </c>
      <c r="B627" s="272">
        <v>343</v>
      </c>
      <c r="C627" s="272">
        <v>390</v>
      </c>
      <c r="D627" s="370">
        <f t="shared" si="13"/>
        <v>0.137</v>
      </c>
    </row>
    <row r="628" ht="36" customHeight="1" spans="1:4">
      <c r="A628" s="268" t="s">
        <v>512</v>
      </c>
      <c r="B628" s="269">
        <f>SUM(B629:B630)</f>
        <v>0</v>
      </c>
      <c r="C628" s="269">
        <f>SUM(C629:C630)</f>
        <v>0</v>
      </c>
      <c r="D628" s="369" t="str">
        <f t="shared" si="13"/>
        <v/>
      </c>
    </row>
    <row r="629" ht="36" customHeight="1" spans="1:4">
      <c r="A629" s="271" t="s">
        <v>513</v>
      </c>
      <c r="B629" s="272">
        <v>0</v>
      </c>
      <c r="C629" s="272">
        <v>0</v>
      </c>
      <c r="D629" s="369" t="str">
        <f t="shared" si="13"/>
        <v/>
      </c>
    </row>
    <row r="630" ht="36" customHeight="1" spans="1:4">
      <c r="A630" s="271" t="s">
        <v>514</v>
      </c>
      <c r="B630" s="272">
        <v>0</v>
      </c>
      <c r="C630" s="272">
        <v>0</v>
      </c>
      <c r="D630" s="370" t="str">
        <f t="shared" si="13"/>
        <v/>
      </c>
    </row>
    <row r="631" ht="36" customHeight="1" spans="1:4">
      <c r="A631" s="268" t="s">
        <v>515</v>
      </c>
      <c r="B631" s="269">
        <f>SUM(B632:B633)</f>
        <v>0</v>
      </c>
      <c r="C631" s="269">
        <f>SUM(C632:C633)</f>
        <v>0</v>
      </c>
      <c r="D631" s="369" t="str">
        <f t="shared" si="13"/>
        <v/>
      </c>
    </row>
    <row r="632" ht="36" customHeight="1" spans="1:4">
      <c r="A632" s="271" t="s">
        <v>516</v>
      </c>
      <c r="B632" s="272">
        <v>0</v>
      </c>
      <c r="C632" s="272">
        <v>0</v>
      </c>
      <c r="D632" s="370" t="str">
        <f t="shared" si="13"/>
        <v/>
      </c>
    </row>
    <row r="633" ht="36" customHeight="1" spans="1:4">
      <c r="A633" s="271" t="s">
        <v>517</v>
      </c>
      <c r="B633" s="272">
        <v>0</v>
      </c>
      <c r="C633" s="272">
        <v>0</v>
      </c>
      <c r="D633" s="369" t="str">
        <f t="shared" si="13"/>
        <v/>
      </c>
    </row>
    <row r="634" ht="36" customHeight="1" spans="1:4">
      <c r="A634" s="268" t="s">
        <v>518</v>
      </c>
      <c r="B634" s="269">
        <f>SUM(B635:B636)</f>
        <v>0</v>
      </c>
      <c r="C634" s="269">
        <f>SUM(C635:C636)</f>
        <v>0</v>
      </c>
      <c r="D634" s="369" t="str">
        <f t="shared" si="13"/>
        <v/>
      </c>
    </row>
    <row r="635" ht="36" customHeight="1" spans="1:4">
      <c r="A635" s="271" t="s">
        <v>519</v>
      </c>
      <c r="B635" s="272">
        <v>0</v>
      </c>
      <c r="C635" s="272">
        <v>0</v>
      </c>
      <c r="D635" s="370" t="str">
        <f t="shared" si="13"/>
        <v/>
      </c>
    </row>
    <row r="636" ht="36" customHeight="1" spans="1:4">
      <c r="A636" s="271" t="s">
        <v>520</v>
      </c>
      <c r="B636" s="272">
        <v>0</v>
      </c>
      <c r="C636" s="272">
        <v>0</v>
      </c>
      <c r="D636" s="370" t="str">
        <f t="shared" si="13"/>
        <v/>
      </c>
    </row>
    <row r="637" ht="36" customHeight="1" spans="1:4">
      <c r="A637" s="268" t="s">
        <v>521</v>
      </c>
      <c r="B637" s="269">
        <f>SUM(B638:B640)</f>
        <v>0</v>
      </c>
      <c r="C637" s="269">
        <f>SUM(C638:C640)</f>
        <v>0</v>
      </c>
      <c r="D637" s="369" t="str">
        <f t="shared" si="13"/>
        <v/>
      </c>
    </row>
    <row r="638" ht="36" customHeight="1" spans="1:4">
      <c r="A638" s="271" t="s">
        <v>522</v>
      </c>
      <c r="B638" s="272">
        <v>0</v>
      </c>
      <c r="C638" s="272">
        <v>0</v>
      </c>
      <c r="D638" s="369" t="str">
        <f t="shared" si="13"/>
        <v/>
      </c>
    </row>
    <row r="639" ht="36" customHeight="1" spans="1:4">
      <c r="A639" s="271" t="s">
        <v>523</v>
      </c>
      <c r="B639" s="272">
        <v>0</v>
      </c>
      <c r="C639" s="272">
        <v>0</v>
      </c>
      <c r="D639" s="370" t="str">
        <f t="shared" si="13"/>
        <v/>
      </c>
    </row>
    <row r="640" ht="36" customHeight="1" spans="1:4">
      <c r="A640" s="271" t="s">
        <v>524</v>
      </c>
      <c r="B640" s="272">
        <v>0</v>
      </c>
      <c r="C640" s="272">
        <v>0</v>
      </c>
      <c r="D640" s="370" t="str">
        <f t="shared" si="13"/>
        <v/>
      </c>
    </row>
    <row r="641" ht="36" customHeight="1" spans="1:4">
      <c r="A641" s="268" t="s">
        <v>525</v>
      </c>
      <c r="B641" s="269">
        <f>SUM(B642:B645)</f>
        <v>0</v>
      </c>
      <c r="C641" s="269">
        <f>SUM(C642:C645)</f>
        <v>0</v>
      </c>
      <c r="D641" s="369" t="str">
        <f t="shared" si="13"/>
        <v/>
      </c>
    </row>
    <row r="642" ht="36" customHeight="1" spans="1:4">
      <c r="A642" s="271" t="s">
        <v>526</v>
      </c>
      <c r="B642" s="272">
        <v>0</v>
      </c>
      <c r="C642" s="272">
        <v>0</v>
      </c>
      <c r="D642" s="370" t="str">
        <f t="shared" si="13"/>
        <v/>
      </c>
    </row>
    <row r="643" ht="36" customHeight="1" spans="1:4">
      <c r="A643" s="271" t="s">
        <v>527</v>
      </c>
      <c r="B643" s="272">
        <v>0</v>
      </c>
      <c r="C643" s="272">
        <v>0</v>
      </c>
      <c r="D643" s="370" t="str">
        <f t="shared" si="13"/>
        <v/>
      </c>
    </row>
    <row r="644" ht="36" customHeight="1" spans="1:4">
      <c r="A644" s="271" t="s">
        <v>528</v>
      </c>
      <c r="B644" s="272">
        <v>0</v>
      </c>
      <c r="C644" s="272">
        <v>0</v>
      </c>
      <c r="D644" s="370" t="str">
        <f t="shared" si="13"/>
        <v/>
      </c>
    </row>
    <row r="645" ht="36" customHeight="1" spans="1:4">
      <c r="A645" s="271" t="s">
        <v>529</v>
      </c>
      <c r="B645" s="272">
        <v>0</v>
      </c>
      <c r="C645" s="272">
        <v>0</v>
      </c>
      <c r="D645" s="370" t="str">
        <f t="shared" si="13"/>
        <v/>
      </c>
    </row>
    <row r="646" ht="36" customHeight="1" spans="1:4">
      <c r="A646" s="268" t="s">
        <v>530</v>
      </c>
      <c r="B646" s="269">
        <f>SUM(B647:B653)</f>
        <v>1481</v>
      </c>
      <c r="C646" s="269">
        <f>SUM(C647:C653)</f>
        <v>1077</v>
      </c>
      <c r="D646" s="369">
        <f t="shared" si="13"/>
        <v>-0.273</v>
      </c>
    </row>
    <row r="647" ht="36" customHeight="1" spans="1:4">
      <c r="A647" s="271" t="s">
        <v>83</v>
      </c>
      <c r="B647" s="272">
        <v>488</v>
      </c>
      <c r="C647" s="272">
        <v>581</v>
      </c>
      <c r="D647" s="370">
        <f t="shared" si="13"/>
        <v>0.191</v>
      </c>
    </row>
    <row r="648" ht="36" customHeight="1" spans="1:4">
      <c r="A648" s="271" t="s">
        <v>84</v>
      </c>
      <c r="B648" s="272">
        <v>0</v>
      </c>
      <c r="C648" s="272">
        <v>0</v>
      </c>
      <c r="D648" s="370" t="str">
        <f t="shared" si="13"/>
        <v/>
      </c>
    </row>
    <row r="649" ht="36" customHeight="1" spans="1:4">
      <c r="A649" s="271" t="s">
        <v>85</v>
      </c>
      <c r="B649" s="272">
        <v>0</v>
      </c>
      <c r="C649" s="272">
        <v>0</v>
      </c>
      <c r="D649" s="369" t="str">
        <f t="shared" si="13"/>
        <v/>
      </c>
    </row>
    <row r="650" ht="36" customHeight="1" spans="1:4">
      <c r="A650" s="271" t="s">
        <v>531</v>
      </c>
      <c r="B650" s="272">
        <v>265</v>
      </c>
      <c r="C650" s="272">
        <v>182</v>
      </c>
      <c r="D650" s="370">
        <f t="shared" si="13"/>
        <v>-0.313</v>
      </c>
    </row>
    <row r="651" ht="36" customHeight="1" spans="1:4">
      <c r="A651" s="271" t="s">
        <v>532</v>
      </c>
      <c r="B651" s="272">
        <v>263</v>
      </c>
      <c r="C651" s="272">
        <v>169</v>
      </c>
      <c r="D651" s="369">
        <f t="shared" si="13"/>
        <v>-0.357</v>
      </c>
    </row>
    <row r="652" ht="36" customHeight="1" spans="1:4">
      <c r="A652" s="271" t="s">
        <v>92</v>
      </c>
      <c r="B652" s="272">
        <v>0</v>
      </c>
      <c r="C652" s="272">
        <v>0</v>
      </c>
      <c r="D652" s="369" t="str">
        <f t="shared" si="13"/>
        <v/>
      </c>
    </row>
    <row r="653" ht="36" customHeight="1" spans="1:4">
      <c r="A653" s="271" t="s">
        <v>533</v>
      </c>
      <c r="B653" s="272">
        <v>465</v>
      </c>
      <c r="C653" s="272">
        <v>145</v>
      </c>
      <c r="D653" s="369">
        <f t="shared" si="13"/>
        <v>-0.688</v>
      </c>
    </row>
    <row r="654" ht="36" customHeight="1" spans="1:4">
      <c r="A654" s="268" t="s">
        <v>534</v>
      </c>
      <c r="B654" s="269">
        <f>SUM(B655:B656)</f>
        <v>0</v>
      </c>
      <c r="C654" s="269">
        <f>SUM(C655:C656)</f>
        <v>0</v>
      </c>
      <c r="D654" s="369"/>
    </row>
    <row r="655" ht="36" customHeight="1" spans="1:4">
      <c r="A655" s="271" t="s">
        <v>535</v>
      </c>
      <c r="B655" s="272">
        <v>0</v>
      </c>
      <c r="C655" s="272">
        <v>0</v>
      </c>
      <c r="D655" s="370" t="str">
        <f t="shared" ref="D655:D657" si="14">IF(B655&lt;&gt;0,C655/B655-1,"")</f>
        <v/>
      </c>
    </row>
    <row r="656" ht="36" customHeight="1" spans="1:4">
      <c r="A656" s="271" t="s">
        <v>536</v>
      </c>
      <c r="B656" s="272">
        <v>0</v>
      </c>
      <c r="C656" s="272">
        <v>0</v>
      </c>
      <c r="D656" s="370" t="str">
        <f t="shared" si="14"/>
        <v/>
      </c>
    </row>
    <row r="657" ht="36" customHeight="1" spans="1:4">
      <c r="A657" s="268" t="s">
        <v>537</v>
      </c>
      <c r="B657" s="269">
        <f>B658</f>
        <v>293</v>
      </c>
      <c r="C657" s="269">
        <f>C658</f>
        <v>1982</v>
      </c>
      <c r="D657" s="369">
        <f t="shared" si="14"/>
        <v>5.765</v>
      </c>
    </row>
    <row r="658" ht="36" customHeight="1" spans="1:4">
      <c r="A658" s="271" t="s">
        <v>538</v>
      </c>
      <c r="B658" s="272">
        <v>293</v>
      </c>
      <c r="C658" s="272">
        <v>1982</v>
      </c>
      <c r="D658" s="370"/>
    </row>
    <row r="659" ht="36" customHeight="1" spans="1:4">
      <c r="A659" s="268" t="s">
        <v>52</v>
      </c>
      <c r="B659" s="269">
        <f>SUM(B660,B665,B679,B683,B695,B698,B702,B707,B711,B715,B718,B727,B729)</f>
        <v>83399</v>
      </c>
      <c r="C659" s="269">
        <f>SUM(C660,C665,C679,C683,C695,C698,C702,C707,C711,C715,C718,C727,C729)</f>
        <v>44007</v>
      </c>
      <c r="D659" s="369">
        <f t="shared" ref="D659:D722" si="15">IF(B659&lt;&gt;0,C659/B659-1,"")</f>
        <v>-0.472</v>
      </c>
    </row>
    <row r="660" ht="36" customHeight="1" spans="1:4">
      <c r="A660" s="268" t="s">
        <v>539</v>
      </c>
      <c r="B660" s="269">
        <f>SUM(B661:B664)</f>
        <v>1451</v>
      </c>
      <c r="C660" s="269">
        <f>SUM(C661:C664)</f>
        <v>1514</v>
      </c>
      <c r="D660" s="369">
        <f t="shared" si="15"/>
        <v>0.043</v>
      </c>
    </row>
    <row r="661" ht="36" customHeight="1" spans="1:4">
      <c r="A661" s="271" t="s">
        <v>83</v>
      </c>
      <c r="B661" s="272">
        <v>1285</v>
      </c>
      <c r="C661" s="272">
        <v>1309</v>
      </c>
      <c r="D661" s="370">
        <f t="shared" si="15"/>
        <v>0.019</v>
      </c>
    </row>
    <row r="662" ht="36" customHeight="1" spans="1:4">
      <c r="A662" s="271" t="s">
        <v>84</v>
      </c>
      <c r="B662" s="272">
        <v>0</v>
      </c>
      <c r="C662" s="272">
        <v>0</v>
      </c>
      <c r="D662" s="370" t="str">
        <f t="shared" si="15"/>
        <v/>
      </c>
    </row>
    <row r="663" ht="36" customHeight="1" spans="1:4">
      <c r="A663" s="271" t="s">
        <v>85</v>
      </c>
      <c r="B663" s="272">
        <v>0</v>
      </c>
      <c r="C663" s="272">
        <v>0</v>
      </c>
      <c r="D663" s="370" t="str">
        <f t="shared" si="15"/>
        <v/>
      </c>
    </row>
    <row r="664" ht="36" customHeight="1" spans="1:4">
      <c r="A664" s="271" t="s">
        <v>540</v>
      </c>
      <c r="B664" s="272">
        <v>166</v>
      </c>
      <c r="C664" s="272">
        <v>205</v>
      </c>
      <c r="D664" s="370">
        <f t="shared" si="15"/>
        <v>0.235</v>
      </c>
    </row>
    <row r="665" ht="36" customHeight="1" spans="1:4">
      <c r="A665" s="268" t="s">
        <v>541</v>
      </c>
      <c r="B665" s="269">
        <f>SUM(B666:B678)</f>
        <v>55215</v>
      </c>
      <c r="C665" s="269">
        <f>SUM(C666:C678)</f>
        <v>3545</v>
      </c>
      <c r="D665" s="369">
        <f t="shared" si="15"/>
        <v>-0.936</v>
      </c>
    </row>
    <row r="666" ht="36" customHeight="1" spans="1:4">
      <c r="A666" s="271" t="s">
        <v>542</v>
      </c>
      <c r="B666" s="272">
        <v>2422</v>
      </c>
      <c r="C666" s="272">
        <v>1554</v>
      </c>
      <c r="D666" s="370">
        <f t="shared" si="15"/>
        <v>-0.358</v>
      </c>
    </row>
    <row r="667" ht="36" customHeight="1" spans="1:4">
      <c r="A667" s="271" t="s">
        <v>543</v>
      </c>
      <c r="B667" s="272">
        <v>275</v>
      </c>
      <c r="C667" s="272">
        <v>185</v>
      </c>
      <c r="D667" s="370">
        <f t="shared" si="15"/>
        <v>-0.327</v>
      </c>
    </row>
    <row r="668" ht="36" customHeight="1" spans="1:4">
      <c r="A668" s="271" t="s">
        <v>544</v>
      </c>
      <c r="B668" s="272">
        <v>0</v>
      </c>
      <c r="C668" s="272">
        <v>0</v>
      </c>
      <c r="D668" s="370" t="str">
        <f t="shared" si="15"/>
        <v/>
      </c>
    </row>
    <row r="669" ht="36" customHeight="1" spans="1:4">
      <c r="A669" s="271" t="s">
        <v>545</v>
      </c>
      <c r="B669" s="272">
        <v>0</v>
      </c>
      <c r="C669" s="272">
        <v>0</v>
      </c>
      <c r="D669" s="370" t="str">
        <f t="shared" si="15"/>
        <v/>
      </c>
    </row>
    <row r="670" ht="36" customHeight="1" spans="1:4">
      <c r="A670" s="271" t="s">
        <v>546</v>
      </c>
      <c r="B670" s="272">
        <v>1259</v>
      </c>
      <c r="C670" s="272">
        <v>1256</v>
      </c>
      <c r="D670" s="370">
        <f t="shared" si="15"/>
        <v>-0.002</v>
      </c>
    </row>
    <row r="671" ht="36" customHeight="1" spans="1:4">
      <c r="A671" s="271" t="s">
        <v>547</v>
      </c>
      <c r="B671" s="272">
        <v>349</v>
      </c>
      <c r="C671" s="272">
        <v>0</v>
      </c>
      <c r="D671" s="370">
        <f t="shared" si="15"/>
        <v>-1</v>
      </c>
    </row>
    <row r="672" ht="36" customHeight="1" spans="1:4">
      <c r="A672" s="271" t="s">
        <v>548</v>
      </c>
      <c r="B672" s="272">
        <v>0</v>
      </c>
      <c r="C672" s="272">
        <v>0</v>
      </c>
      <c r="D672" s="370" t="str">
        <f t="shared" si="15"/>
        <v/>
      </c>
    </row>
    <row r="673" ht="36" customHeight="1" spans="1:4">
      <c r="A673" s="271" t="s">
        <v>549</v>
      </c>
      <c r="B673" s="272">
        <v>50860</v>
      </c>
      <c r="C673" s="272">
        <v>460</v>
      </c>
      <c r="D673" s="369">
        <f t="shared" si="15"/>
        <v>-0.991</v>
      </c>
    </row>
    <row r="674" ht="36" customHeight="1" spans="1:4">
      <c r="A674" s="271" t="s">
        <v>550</v>
      </c>
      <c r="B674" s="272">
        <v>0</v>
      </c>
      <c r="C674" s="272">
        <v>0</v>
      </c>
      <c r="D674" s="370" t="str">
        <f t="shared" si="15"/>
        <v/>
      </c>
    </row>
    <row r="675" ht="36" customHeight="1" spans="1:4">
      <c r="A675" s="271" t="s">
        <v>551</v>
      </c>
      <c r="B675" s="272">
        <v>0</v>
      </c>
      <c r="C675" s="272">
        <v>0</v>
      </c>
      <c r="D675" s="370" t="str">
        <f t="shared" si="15"/>
        <v/>
      </c>
    </row>
    <row r="676" ht="36" customHeight="1" spans="1:4">
      <c r="A676" s="271" t="s">
        <v>552</v>
      </c>
      <c r="B676" s="272">
        <v>0</v>
      </c>
      <c r="C676" s="272">
        <v>0</v>
      </c>
      <c r="D676" s="370" t="str">
        <f t="shared" si="15"/>
        <v/>
      </c>
    </row>
    <row r="677" ht="36" customHeight="1" spans="1:4">
      <c r="A677" s="271" t="s">
        <v>553</v>
      </c>
      <c r="B677" s="272">
        <v>0</v>
      </c>
      <c r="C677" s="272">
        <v>0</v>
      </c>
      <c r="D677" s="369" t="str">
        <f t="shared" si="15"/>
        <v/>
      </c>
    </row>
    <row r="678" ht="36" customHeight="1" spans="1:4">
      <c r="A678" s="271" t="s">
        <v>554</v>
      </c>
      <c r="B678" s="272">
        <v>50</v>
      </c>
      <c r="C678" s="272">
        <v>90</v>
      </c>
      <c r="D678" s="370">
        <f t="shared" si="15"/>
        <v>0.8</v>
      </c>
    </row>
    <row r="679" ht="36" customHeight="1" spans="1:4">
      <c r="A679" s="268" t="s">
        <v>555</v>
      </c>
      <c r="B679" s="269">
        <f>SUM(B680:B682)</f>
        <v>0</v>
      </c>
      <c r="C679" s="269">
        <f>SUM(C680:C682)</f>
        <v>500</v>
      </c>
      <c r="D679" s="369" t="str">
        <f t="shared" si="15"/>
        <v/>
      </c>
    </row>
    <row r="680" ht="36" customHeight="1" spans="1:4">
      <c r="A680" s="271" t="s">
        <v>556</v>
      </c>
      <c r="B680" s="272">
        <v>0</v>
      </c>
      <c r="C680" s="272">
        <v>0</v>
      </c>
      <c r="D680" s="370" t="str">
        <f t="shared" si="15"/>
        <v/>
      </c>
    </row>
    <row r="681" ht="36" customHeight="1" spans="1:4">
      <c r="A681" s="271" t="s">
        <v>557</v>
      </c>
      <c r="B681" s="272">
        <v>0</v>
      </c>
      <c r="C681" s="272">
        <v>500</v>
      </c>
      <c r="D681" s="370" t="str">
        <f t="shared" si="15"/>
        <v/>
      </c>
    </row>
    <row r="682" ht="36" customHeight="1" spans="1:4">
      <c r="A682" s="271" t="s">
        <v>558</v>
      </c>
      <c r="B682" s="272">
        <v>0</v>
      </c>
      <c r="C682" s="272">
        <v>0</v>
      </c>
      <c r="D682" s="370" t="str">
        <f t="shared" si="15"/>
        <v/>
      </c>
    </row>
    <row r="683" ht="36" customHeight="1" spans="1:4">
      <c r="A683" s="268" t="s">
        <v>559</v>
      </c>
      <c r="B683" s="269">
        <f>SUM(B684:B694)</f>
        <v>10787</v>
      </c>
      <c r="C683" s="269">
        <f>SUM(C684:C694)</f>
        <v>10209</v>
      </c>
      <c r="D683" s="369">
        <f t="shared" si="15"/>
        <v>-0.054</v>
      </c>
    </row>
    <row r="684" ht="36" customHeight="1" spans="1:4">
      <c r="A684" s="271" t="s">
        <v>560</v>
      </c>
      <c r="B684" s="272">
        <v>1592</v>
      </c>
      <c r="C684" s="272">
        <v>1675</v>
      </c>
      <c r="D684" s="370">
        <f t="shared" si="15"/>
        <v>0.052</v>
      </c>
    </row>
    <row r="685" ht="36" customHeight="1" spans="1:4">
      <c r="A685" s="271" t="s">
        <v>561</v>
      </c>
      <c r="B685" s="272">
        <v>796</v>
      </c>
      <c r="C685" s="272">
        <v>823</v>
      </c>
      <c r="D685" s="370">
        <f t="shared" si="15"/>
        <v>0.034</v>
      </c>
    </row>
    <row r="686" ht="36" customHeight="1" spans="1:4">
      <c r="A686" s="271" t="s">
        <v>562</v>
      </c>
      <c r="B686" s="272">
        <v>613</v>
      </c>
      <c r="C686" s="272">
        <v>645</v>
      </c>
      <c r="D686" s="370">
        <f t="shared" si="15"/>
        <v>0.052</v>
      </c>
    </row>
    <row r="687" ht="36" customHeight="1" spans="1:4">
      <c r="A687" s="271" t="s">
        <v>563</v>
      </c>
      <c r="B687" s="272">
        <v>0</v>
      </c>
      <c r="C687" s="272">
        <v>0</v>
      </c>
      <c r="D687" s="370" t="str">
        <f t="shared" si="15"/>
        <v/>
      </c>
    </row>
    <row r="688" ht="36" customHeight="1" spans="1:4">
      <c r="A688" s="271" t="s">
        <v>564</v>
      </c>
      <c r="B688" s="272">
        <v>986</v>
      </c>
      <c r="C688" s="272">
        <v>975</v>
      </c>
      <c r="D688" s="370">
        <f t="shared" si="15"/>
        <v>-0.011</v>
      </c>
    </row>
    <row r="689" ht="36" customHeight="1" spans="1:4">
      <c r="A689" s="271" t="s">
        <v>565</v>
      </c>
      <c r="B689" s="272">
        <v>1046</v>
      </c>
      <c r="C689" s="272">
        <v>4791</v>
      </c>
      <c r="D689" s="369">
        <f t="shared" si="15"/>
        <v>3.58</v>
      </c>
    </row>
    <row r="690" ht="36" customHeight="1" spans="1:4">
      <c r="A690" s="271" t="s">
        <v>566</v>
      </c>
      <c r="B690" s="272">
        <v>0</v>
      </c>
      <c r="C690" s="272">
        <v>0</v>
      </c>
      <c r="D690" s="370" t="str">
        <f t="shared" si="15"/>
        <v/>
      </c>
    </row>
    <row r="691" ht="36" customHeight="1" spans="1:4">
      <c r="A691" s="271" t="s">
        <v>567</v>
      </c>
      <c r="B691" s="272">
        <v>634</v>
      </c>
      <c r="C691" s="272">
        <v>0</v>
      </c>
      <c r="D691" s="370">
        <f t="shared" si="15"/>
        <v>-1</v>
      </c>
    </row>
    <row r="692" ht="36" customHeight="1" spans="1:4">
      <c r="A692" s="271" t="s">
        <v>568</v>
      </c>
      <c r="B692" s="272">
        <v>1370</v>
      </c>
      <c r="C692" s="272">
        <v>1140</v>
      </c>
      <c r="D692" s="369">
        <f t="shared" si="15"/>
        <v>-0.168</v>
      </c>
    </row>
    <row r="693" ht="36" customHeight="1" spans="1:4">
      <c r="A693" s="271" t="s">
        <v>569</v>
      </c>
      <c r="B693" s="272">
        <v>3679</v>
      </c>
      <c r="C693" s="272">
        <v>0</v>
      </c>
      <c r="D693" s="370">
        <f t="shared" si="15"/>
        <v>-1</v>
      </c>
    </row>
    <row r="694" ht="36" customHeight="1" spans="1:4">
      <c r="A694" s="271" t="s">
        <v>570</v>
      </c>
      <c r="B694" s="272">
        <v>71</v>
      </c>
      <c r="C694" s="272">
        <v>160</v>
      </c>
      <c r="D694" s="370">
        <f t="shared" si="15"/>
        <v>1.254</v>
      </c>
    </row>
    <row r="695" ht="36" customHeight="1" spans="1:4">
      <c r="A695" s="268" t="s">
        <v>571</v>
      </c>
      <c r="B695" s="269">
        <f>SUM(B696:B697)</f>
        <v>136</v>
      </c>
      <c r="C695" s="269">
        <f>SUM(C696:C697)</f>
        <v>160</v>
      </c>
      <c r="D695" s="369">
        <f t="shared" si="15"/>
        <v>0.176</v>
      </c>
    </row>
    <row r="696" ht="36" customHeight="1" spans="1:4">
      <c r="A696" s="271" t="s">
        <v>572</v>
      </c>
      <c r="B696" s="272">
        <v>136</v>
      </c>
      <c r="C696" s="272">
        <v>160</v>
      </c>
      <c r="D696" s="369">
        <f t="shared" si="15"/>
        <v>0.176</v>
      </c>
    </row>
    <row r="697" ht="36" customHeight="1" spans="1:4">
      <c r="A697" s="271" t="s">
        <v>573</v>
      </c>
      <c r="B697" s="272">
        <v>0</v>
      </c>
      <c r="C697" s="272">
        <v>0</v>
      </c>
      <c r="D697" s="370" t="str">
        <f t="shared" si="15"/>
        <v/>
      </c>
    </row>
    <row r="698" ht="36" customHeight="1" spans="1:4">
      <c r="A698" s="268" t="s">
        <v>574</v>
      </c>
      <c r="B698" s="269">
        <f>SUM(B699:B701)</f>
        <v>101</v>
      </c>
      <c r="C698" s="269">
        <f>SUM(C699:C701)</f>
        <v>319</v>
      </c>
      <c r="D698" s="369">
        <f t="shared" si="15"/>
        <v>2.158</v>
      </c>
    </row>
    <row r="699" ht="36" customHeight="1" spans="1:4">
      <c r="A699" s="271" t="s">
        <v>575</v>
      </c>
      <c r="B699" s="272">
        <v>83</v>
      </c>
      <c r="C699" s="272">
        <v>84</v>
      </c>
      <c r="D699" s="370">
        <f t="shared" si="15"/>
        <v>0.012</v>
      </c>
    </row>
    <row r="700" ht="36" customHeight="1" spans="1:4">
      <c r="A700" s="271" t="s">
        <v>576</v>
      </c>
      <c r="B700" s="272">
        <v>18</v>
      </c>
      <c r="C700" s="272">
        <v>235</v>
      </c>
      <c r="D700" s="370">
        <f t="shared" si="15"/>
        <v>12.056</v>
      </c>
    </row>
    <row r="701" ht="36" customHeight="1" spans="1:4">
      <c r="A701" s="271" t="s">
        <v>577</v>
      </c>
      <c r="B701" s="272">
        <v>0</v>
      </c>
      <c r="C701" s="272">
        <v>0</v>
      </c>
      <c r="D701" s="369" t="str">
        <f t="shared" si="15"/>
        <v/>
      </c>
    </row>
    <row r="702" ht="36" customHeight="1" spans="1:4">
      <c r="A702" s="268" t="s">
        <v>578</v>
      </c>
      <c r="B702" s="269">
        <f>SUM(B703:B706)</f>
        <v>12160</v>
      </c>
      <c r="C702" s="269">
        <f>SUM(C703:C706)</f>
        <v>13123</v>
      </c>
      <c r="D702" s="369">
        <f t="shared" si="15"/>
        <v>0.079</v>
      </c>
    </row>
    <row r="703" ht="36" customHeight="1" spans="1:4">
      <c r="A703" s="271" t="s">
        <v>579</v>
      </c>
      <c r="B703" s="272">
        <v>5348</v>
      </c>
      <c r="C703" s="272">
        <v>5869</v>
      </c>
      <c r="D703" s="370">
        <f t="shared" si="15"/>
        <v>0.097</v>
      </c>
    </row>
    <row r="704" ht="36" customHeight="1" spans="1:4">
      <c r="A704" s="271" t="s">
        <v>580</v>
      </c>
      <c r="B704" s="272">
        <v>3521</v>
      </c>
      <c r="C704" s="272">
        <v>3723</v>
      </c>
      <c r="D704" s="370">
        <f t="shared" si="15"/>
        <v>0.057</v>
      </c>
    </row>
    <row r="705" ht="36" customHeight="1" spans="1:4">
      <c r="A705" s="271" t="s">
        <v>581</v>
      </c>
      <c r="B705" s="272">
        <v>2478</v>
      </c>
      <c r="C705" s="272">
        <v>2603</v>
      </c>
      <c r="D705" s="369">
        <f t="shared" si="15"/>
        <v>0.05</v>
      </c>
    </row>
    <row r="706" ht="36" customHeight="1" spans="1:4">
      <c r="A706" s="271" t="s">
        <v>582</v>
      </c>
      <c r="B706" s="272">
        <v>813</v>
      </c>
      <c r="C706" s="272">
        <v>928</v>
      </c>
      <c r="D706" s="370">
        <f t="shared" si="15"/>
        <v>0.141</v>
      </c>
    </row>
    <row r="707" ht="36" customHeight="1" spans="1:4">
      <c r="A707" s="268" t="s">
        <v>583</v>
      </c>
      <c r="B707" s="269">
        <f>SUM(B708:B710)</f>
        <v>684</v>
      </c>
      <c r="C707" s="269">
        <f>SUM(C708:C710)</f>
        <v>13217</v>
      </c>
      <c r="D707" s="369">
        <f t="shared" si="15"/>
        <v>18.323</v>
      </c>
    </row>
    <row r="708" ht="36" customHeight="1" spans="1:4">
      <c r="A708" s="271" t="s">
        <v>584</v>
      </c>
      <c r="B708" s="272">
        <v>0</v>
      </c>
      <c r="C708" s="272">
        <v>602</v>
      </c>
      <c r="D708" s="370" t="str">
        <f t="shared" si="15"/>
        <v/>
      </c>
    </row>
    <row r="709" ht="36" customHeight="1" spans="1:4">
      <c r="A709" s="271" t="s">
        <v>585</v>
      </c>
      <c r="B709" s="272">
        <v>0</v>
      </c>
      <c r="C709" s="272">
        <v>12615</v>
      </c>
      <c r="D709" s="369" t="str">
        <f t="shared" si="15"/>
        <v/>
      </c>
    </row>
    <row r="710" ht="36" customHeight="1" spans="1:4">
      <c r="A710" s="271" t="s">
        <v>586</v>
      </c>
      <c r="B710" s="272">
        <v>684</v>
      </c>
      <c r="C710" s="272">
        <v>0</v>
      </c>
      <c r="D710" s="370">
        <f t="shared" si="15"/>
        <v>-1</v>
      </c>
    </row>
    <row r="711" ht="36" customHeight="1" spans="1:4">
      <c r="A711" s="268" t="s">
        <v>587</v>
      </c>
      <c r="B711" s="269">
        <f>SUM(B712:B714)</f>
        <v>383</v>
      </c>
      <c r="C711" s="269">
        <f>SUM(C712:C714)</f>
        <v>0</v>
      </c>
      <c r="D711" s="369">
        <f t="shared" si="15"/>
        <v>-1</v>
      </c>
    </row>
    <row r="712" ht="36" customHeight="1" spans="1:4">
      <c r="A712" s="271" t="s">
        <v>588</v>
      </c>
      <c r="B712" s="272">
        <v>200</v>
      </c>
      <c r="C712" s="272">
        <v>0</v>
      </c>
      <c r="D712" s="369">
        <f t="shared" si="15"/>
        <v>-1</v>
      </c>
    </row>
    <row r="713" ht="36" customHeight="1" spans="1:4">
      <c r="A713" s="271" t="s">
        <v>589</v>
      </c>
      <c r="B713" s="272">
        <v>183</v>
      </c>
      <c r="C713" s="272">
        <v>0</v>
      </c>
      <c r="D713" s="370">
        <f t="shared" si="15"/>
        <v>-1</v>
      </c>
    </row>
    <row r="714" ht="36" customHeight="1" spans="1:4">
      <c r="A714" s="271" t="s">
        <v>590</v>
      </c>
      <c r="B714" s="272">
        <v>0</v>
      </c>
      <c r="C714" s="272">
        <v>0</v>
      </c>
      <c r="D714" s="370" t="str">
        <f t="shared" si="15"/>
        <v/>
      </c>
    </row>
    <row r="715" ht="36" customHeight="1" spans="1:4">
      <c r="A715" s="268" t="s">
        <v>591</v>
      </c>
      <c r="B715" s="269">
        <f>SUM(B716:B717)</f>
        <v>0</v>
      </c>
      <c r="C715" s="269">
        <f>SUM(C716:C717)</f>
        <v>0</v>
      </c>
      <c r="D715" s="369" t="str">
        <f t="shared" si="15"/>
        <v/>
      </c>
    </row>
    <row r="716" ht="36" customHeight="1" spans="1:4">
      <c r="A716" s="271" t="s">
        <v>592</v>
      </c>
      <c r="B716" s="272">
        <v>0</v>
      </c>
      <c r="C716" s="272">
        <v>0</v>
      </c>
      <c r="D716" s="370" t="str">
        <f t="shared" si="15"/>
        <v/>
      </c>
    </row>
    <row r="717" ht="36" customHeight="1" spans="1:4">
      <c r="A717" s="271" t="s">
        <v>593</v>
      </c>
      <c r="B717" s="272">
        <v>0</v>
      </c>
      <c r="C717" s="272">
        <v>0</v>
      </c>
      <c r="D717" s="370" t="str">
        <f t="shared" si="15"/>
        <v/>
      </c>
    </row>
    <row r="718" ht="36" customHeight="1" spans="1:4">
      <c r="A718" s="268" t="s">
        <v>594</v>
      </c>
      <c r="B718" s="269">
        <f>SUM(B719:B726)</f>
        <v>1132</v>
      </c>
      <c r="C718" s="269">
        <f>SUM(C719:C726)</f>
        <v>1145</v>
      </c>
      <c r="D718" s="369">
        <f t="shared" si="15"/>
        <v>0.011</v>
      </c>
    </row>
    <row r="719" ht="36" customHeight="1" spans="1:4">
      <c r="A719" s="271" t="s">
        <v>83</v>
      </c>
      <c r="B719" s="272">
        <v>968</v>
      </c>
      <c r="C719" s="272">
        <v>998</v>
      </c>
      <c r="D719" s="370">
        <f t="shared" si="15"/>
        <v>0.031</v>
      </c>
    </row>
    <row r="720" ht="36" customHeight="1" spans="1:4">
      <c r="A720" s="271" t="s">
        <v>84</v>
      </c>
      <c r="B720" s="272">
        <v>0</v>
      </c>
      <c r="C720" s="272">
        <v>0</v>
      </c>
      <c r="D720" s="370" t="str">
        <f t="shared" si="15"/>
        <v/>
      </c>
    </row>
    <row r="721" ht="36" customHeight="1" spans="1:4">
      <c r="A721" s="271" t="s">
        <v>85</v>
      </c>
      <c r="B721" s="272">
        <v>0</v>
      </c>
      <c r="C721" s="272">
        <v>0</v>
      </c>
      <c r="D721" s="369" t="str">
        <f t="shared" si="15"/>
        <v/>
      </c>
    </row>
    <row r="722" ht="36" customHeight="1" spans="1:4">
      <c r="A722" s="271" t="s">
        <v>124</v>
      </c>
      <c r="B722" s="272">
        <v>24</v>
      </c>
      <c r="C722" s="272">
        <v>50</v>
      </c>
      <c r="D722" s="370">
        <f t="shared" si="15"/>
        <v>1.083</v>
      </c>
    </row>
    <row r="723" ht="36" customHeight="1" spans="1:4">
      <c r="A723" s="271" t="s">
        <v>595</v>
      </c>
      <c r="B723" s="272">
        <v>5</v>
      </c>
      <c r="C723" s="272">
        <v>40</v>
      </c>
      <c r="D723" s="369">
        <f t="shared" ref="D723:D786" si="16">IF(B723&lt;&gt;0,C723/B723-1,"")</f>
        <v>7</v>
      </c>
    </row>
    <row r="724" ht="36" customHeight="1" spans="1:4">
      <c r="A724" s="271" t="s">
        <v>596</v>
      </c>
      <c r="B724" s="272">
        <v>100</v>
      </c>
      <c r="C724" s="272">
        <v>57</v>
      </c>
      <c r="D724" s="370">
        <f t="shared" si="16"/>
        <v>-0.43</v>
      </c>
    </row>
    <row r="725" ht="36" customHeight="1" spans="1:4">
      <c r="A725" s="271" t="s">
        <v>92</v>
      </c>
      <c r="B725" s="272">
        <v>0</v>
      </c>
      <c r="C725" s="272">
        <v>0</v>
      </c>
      <c r="D725" s="369" t="str">
        <f t="shared" si="16"/>
        <v/>
      </c>
    </row>
    <row r="726" ht="36" customHeight="1" spans="1:4">
      <c r="A726" s="271" t="s">
        <v>597</v>
      </c>
      <c r="B726" s="272">
        <v>35</v>
      </c>
      <c r="C726" s="272">
        <v>0</v>
      </c>
      <c r="D726" s="369">
        <f t="shared" si="16"/>
        <v>-1</v>
      </c>
    </row>
    <row r="727" ht="36" customHeight="1" spans="1:4">
      <c r="A727" s="268" t="s">
        <v>598</v>
      </c>
      <c r="B727" s="269">
        <f>SUM(B728)</f>
        <v>31</v>
      </c>
      <c r="C727" s="269">
        <f>SUM(C728)</f>
        <v>175</v>
      </c>
      <c r="D727" s="369">
        <f t="shared" si="16"/>
        <v>4.645</v>
      </c>
    </row>
    <row r="728" ht="36" customHeight="1" spans="1:4">
      <c r="A728" s="271" t="s">
        <v>599</v>
      </c>
      <c r="B728" s="272">
        <v>31</v>
      </c>
      <c r="C728" s="272">
        <v>175</v>
      </c>
      <c r="D728" s="369">
        <f t="shared" si="16"/>
        <v>4.645</v>
      </c>
    </row>
    <row r="729" ht="36" customHeight="1" spans="1:4">
      <c r="A729" s="268" t="s">
        <v>600</v>
      </c>
      <c r="B729" s="269">
        <f>SUM(B730)</f>
        <v>1319</v>
      </c>
      <c r="C729" s="269">
        <f>SUM(C730)</f>
        <v>100</v>
      </c>
      <c r="D729" s="369">
        <f t="shared" si="16"/>
        <v>-0.924</v>
      </c>
    </row>
    <row r="730" ht="36" customHeight="1" spans="1:4">
      <c r="A730" s="271" t="s">
        <v>601</v>
      </c>
      <c r="B730" s="272">
        <v>1319</v>
      </c>
      <c r="C730" s="272">
        <v>100</v>
      </c>
      <c r="D730" s="370">
        <f t="shared" si="16"/>
        <v>-0.924</v>
      </c>
    </row>
    <row r="731" ht="36" customHeight="1" spans="1:4">
      <c r="A731" s="268" t="s">
        <v>53</v>
      </c>
      <c r="B731" s="269">
        <f>SUM(B732,B742,B746,B755,B760,B767,B773,B776,B779,B781,B783,B789,B791,B793,B808)</f>
        <v>8085</v>
      </c>
      <c r="C731" s="269">
        <f>SUM(C732,C742,C746,C755,C760,C767,C773,C776,C779,C781,C783,C789,C791,C793,C808)</f>
        <v>13393</v>
      </c>
      <c r="D731" s="369">
        <f t="shared" si="16"/>
        <v>0.657</v>
      </c>
    </row>
    <row r="732" ht="36" customHeight="1" spans="1:4">
      <c r="A732" s="268" t="s">
        <v>602</v>
      </c>
      <c r="B732" s="269">
        <f>SUM(B733:B741)</f>
        <v>1895</v>
      </c>
      <c r="C732" s="269">
        <f>SUM(C733:C741)</f>
        <v>7701</v>
      </c>
      <c r="D732" s="369">
        <f t="shared" si="16"/>
        <v>3.064</v>
      </c>
    </row>
    <row r="733" ht="36" customHeight="1" spans="1:4">
      <c r="A733" s="271" t="s">
        <v>83</v>
      </c>
      <c r="B733" s="272">
        <v>484</v>
      </c>
      <c r="C733" s="272">
        <v>5414</v>
      </c>
      <c r="D733" s="370">
        <f t="shared" si="16"/>
        <v>10.186</v>
      </c>
    </row>
    <row r="734" ht="36" customHeight="1" spans="1:4">
      <c r="A734" s="271" t="s">
        <v>84</v>
      </c>
      <c r="B734" s="272">
        <v>0</v>
      </c>
      <c r="C734" s="272">
        <v>0</v>
      </c>
      <c r="D734" s="370" t="str">
        <f t="shared" si="16"/>
        <v/>
      </c>
    </row>
    <row r="735" ht="36" customHeight="1" spans="1:4">
      <c r="A735" s="271" t="s">
        <v>85</v>
      </c>
      <c r="B735" s="272">
        <v>0</v>
      </c>
      <c r="C735" s="272">
        <v>0</v>
      </c>
      <c r="D735" s="370" t="str">
        <f t="shared" si="16"/>
        <v/>
      </c>
    </row>
    <row r="736" ht="36" customHeight="1" spans="1:4">
      <c r="A736" s="271" t="s">
        <v>603</v>
      </c>
      <c r="B736" s="272">
        <v>0</v>
      </c>
      <c r="C736" s="272">
        <v>0</v>
      </c>
      <c r="D736" s="370" t="str">
        <f t="shared" si="16"/>
        <v/>
      </c>
    </row>
    <row r="737" ht="36" customHeight="1" spans="1:4">
      <c r="A737" s="271" t="s">
        <v>604</v>
      </c>
      <c r="B737" s="272">
        <v>0</v>
      </c>
      <c r="C737" s="272">
        <v>0</v>
      </c>
      <c r="D737" s="370" t="str">
        <f t="shared" si="16"/>
        <v/>
      </c>
    </row>
    <row r="738" ht="36" customHeight="1" spans="1:4">
      <c r="A738" s="271" t="s">
        <v>605</v>
      </c>
      <c r="B738" s="272">
        <v>0</v>
      </c>
      <c r="C738" s="272">
        <v>0</v>
      </c>
      <c r="D738" s="369" t="str">
        <f t="shared" si="16"/>
        <v/>
      </c>
    </row>
    <row r="739" ht="36" customHeight="1" spans="1:4">
      <c r="A739" s="271" t="s">
        <v>606</v>
      </c>
      <c r="B739" s="272">
        <v>0</v>
      </c>
      <c r="C739" s="272">
        <v>0</v>
      </c>
      <c r="D739" s="370" t="str">
        <f t="shared" si="16"/>
        <v/>
      </c>
    </row>
    <row r="740" ht="36" customHeight="1" spans="1:4">
      <c r="A740" s="271" t="s">
        <v>607</v>
      </c>
      <c r="B740" s="272">
        <v>150</v>
      </c>
      <c r="C740" s="272">
        <v>0</v>
      </c>
      <c r="D740" s="370">
        <f t="shared" si="16"/>
        <v>-1</v>
      </c>
    </row>
    <row r="741" ht="36" customHeight="1" spans="1:4">
      <c r="A741" s="271" t="s">
        <v>608</v>
      </c>
      <c r="B741" s="272">
        <v>1261</v>
      </c>
      <c r="C741" s="272">
        <v>2287</v>
      </c>
      <c r="D741" s="370">
        <f t="shared" si="16"/>
        <v>0.814</v>
      </c>
    </row>
    <row r="742" ht="36" customHeight="1" spans="1:4">
      <c r="A742" s="268" t="s">
        <v>609</v>
      </c>
      <c r="B742" s="269">
        <f>SUM(B743:B745)</f>
        <v>54</v>
      </c>
      <c r="C742" s="269">
        <f>SUM(C743:C745)</f>
        <v>150</v>
      </c>
      <c r="D742" s="369">
        <f t="shared" si="16"/>
        <v>1.778</v>
      </c>
    </row>
    <row r="743" ht="36" customHeight="1" spans="1:4">
      <c r="A743" s="271" t="s">
        <v>610</v>
      </c>
      <c r="B743" s="272">
        <v>54</v>
      </c>
      <c r="C743" s="272">
        <v>70</v>
      </c>
      <c r="D743" s="370">
        <f t="shared" si="16"/>
        <v>0.296</v>
      </c>
    </row>
    <row r="744" ht="36" customHeight="1" spans="1:4">
      <c r="A744" s="271" t="s">
        <v>611</v>
      </c>
      <c r="B744" s="272">
        <v>0</v>
      </c>
      <c r="C744" s="272">
        <v>0</v>
      </c>
      <c r="D744" s="370" t="str">
        <f t="shared" si="16"/>
        <v/>
      </c>
    </row>
    <row r="745" ht="36" customHeight="1" spans="1:4">
      <c r="A745" s="271" t="s">
        <v>612</v>
      </c>
      <c r="B745" s="272">
        <v>0</v>
      </c>
      <c r="C745" s="272">
        <v>80</v>
      </c>
      <c r="D745" s="370" t="str">
        <f t="shared" si="16"/>
        <v/>
      </c>
    </row>
    <row r="746" ht="36" customHeight="1" spans="1:4">
      <c r="A746" s="268" t="s">
        <v>613</v>
      </c>
      <c r="B746" s="269">
        <f>SUM(B747:B754)</f>
        <v>1628</v>
      </c>
      <c r="C746" s="269">
        <f>SUM(C747:C754)</f>
        <v>2812</v>
      </c>
      <c r="D746" s="369">
        <f t="shared" si="16"/>
        <v>0.727</v>
      </c>
    </row>
    <row r="747" ht="36" customHeight="1" spans="1:4">
      <c r="A747" s="271" t="s">
        <v>614</v>
      </c>
      <c r="B747" s="272">
        <v>230</v>
      </c>
      <c r="C747" s="272">
        <v>500</v>
      </c>
      <c r="D747" s="370">
        <f t="shared" si="16"/>
        <v>1.174</v>
      </c>
    </row>
    <row r="748" ht="36" customHeight="1" spans="1:4">
      <c r="A748" s="271" t="s">
        <v>615</v>
      </c>
      <c r="B748" s="272">
        <v>600</v>
      </c>
      <c r="C748" s="272">
        <v>1000</v>
      </c>
      <c r="D748" s="370">
        <f t="shared" si="16"/>
        <v>0.667</v>
      </c>
    </row>
    <row r="749" ht="36" customHeight="1" spans="1:4">
      <c r="A749" s="271" t="s">
        <v>616</v>
      </c>
      <c r="B749" s="272">
        <v>0</v>
      </c>
      <c r="C749" s="272">
        <v>0</v>
      </c>
      <c r="D749" s="370" t="str">
        <f t="shared" si="16"/>
        <v/>
      </c>
    </row>
    <row r="750" ht="36" customHeight="1" spans="1:4">
      <c r="A750" s="271" t="s">
        <v>617</v>
      </c>
      <c r="B750" s="272">
        <v>96</v>
      </c>
      <c r="C750" s="272">
        <v>105</v>
      </c>
      <c r="D750" s="369">
        <f t="shared" si="16"/>
        <v>0.094</v>
      </c>
    </row>
    <row r="751" ht="36" customHeight="1" spans="1:4">
      <c r="A751" s="271" t="s">
        <v>618</v>
      </c>
      <c r="B751" s="272">
        <v>0</v>
      </c>
      <c r="C751" s="272">
        <v>0</v>
      </c>
      <c r="D751" s="370" t="str">
        <f t="shared" si="16"/>
        <v/>
      </c>
    </row>
    <row r="752" ht="36" customHeight="1" spans="1:4">
      <c r="A752" s="271" t="s">
        <v>619</v>
      </c>
      <c r="B752" s="272">
        <v>0</v>
      </c>
      <c r="C752" s="272">
        <v>0</v>
      </c>
      <c r="D752" s="370" t="str">
        <f t="shared" si="16"/>
        <v/>
      </c>
    </row>
    <row r="753" ht="36" customHeight="1" spans="1:4">
      <c r="A753" s="271" t="s">
        <v>620</v>
      </c>
      <c r="B753" s="272"/>
      <c r="C753" s="272">
        <v>1000</v>
      </c>
      <c r="D753" s="370" t="str">
        <f t="shared" si="16"/>
        <v/>
      </c>
    </row>
    <row r="754" ht="36" customHeight="1" spans="1:4">
      <c r="A754" s="271" t="s">
        <v>621</v>
      </c>
      <c r="B754" s="272">
        <v>702</v>
      </c>
      <c r="C754" s="272">
        <v>207</v>
      </c>
      <c r="D754" s="370">
        <f t="shared" si="16"/>
        <v>-0.705</v>
      </c>
    </row>
    <row r="755" ht="36" customHeight="1" spans="1:4">
      <c r="A755" s="268" t="s">
        <v>622</v>
      </c>
      <c r="B755" s="269">
        <f>SUM(B756:B759)</f>
        <v>557</v>
      </c>
      <c r="C755" s="269">
        <f>SUM(C756:C759)</f>
        <v>67</v>
      </c>
      <c r="D755" s="369">
        <f t="shared" si="16"/>
        <v>-0.88</v>
      </c>
    </row>
    <row r="756" ht="36" customHeight="1" spans="1:4">
      <c r="A756" s="271" t="s">
        <v>623</v>
      </c>
      <c r="B756" s="272">
        <v>0</v>
      </c>
      <c r="C756" s="272">
        <v>0</v>
      </c>
      <c r="D756" s="370" t="str">
        <f t="shared" si="16"/>
        <v/>
      </c>
    </row>
    <row r="757" ht="36" customHeight="1" spans="1:4">
      <c r="A757" s="271" t="s">
        <v>624</v>
      </c>
      <c r="B757" s="272">
        <v>448</v>
      </c>
      <c r="C757" s="272">
        <v>0</v>
      </c>
      <c r="D757" s="370">
        <f t="shared" si="16"/>
        <v>-1</v>
      </c>
    </row>
    <row r="758" ht="36" customHeight="1" spans="1:4">
      <c r="A758" s="271" t="s">
        <v>625</v>
      </c>
      <c r="B758" s="272">
        <v>0</v>
      </c>
      <c r="C758" s="272">
        <v>67</v>
      </c>
      <c r="D758" s="370" t="str">
        <f t="shared" si="16"/>
        <v/>
      </c>
    </row>
    <row r="759" ht="36" customHeight="1" spans="1:4">
      <c r="A759" s="271" t="s">
        <v>626</v>
      </c>
      <c r="B759" s="272">
        <v>109</v>
      </c>
      <c r="C759" s="272">
        <v>0</v>
      </c>
      <c r="D759" s="370">
        <f t="shared" si="16"/>
        <v>-1</v>
      </c>
    </row>
    <row r="760" ht="36" customHeight="1" spans="1:4">
      <c r="A760" s="268" t="s">
        <v>627</v>
      </c>
      <c r="B760" s="269">
        <f>SUM(B761:B766)</f>
        <v>104</v>
      </c>
      <c r="C760" s="269">
        <f>SUM(C761:C766)</f>
        <v>300</v>
      </c>
      <c r="D760" s="369">
        <f t="shared" si="16"/>
        <v>1.885</v>
      </c>
    </row>
    <row r="761" ht="36" customHeight="1" spans="1:4">
      <c r="A761" s="271" t="s">
        <v>628</v>
      </c>
      <c r="B761" s="272">
        <v>0</v>
      </c>
      <c r="C761" s="272">
        <v>0</v>
      </c>
      <c r="D761" s="370" t="str">
        <f t="shared" si="16"/>
        <v/>
      </c>
    </row>
    <row r="762" ht="36" customHeight="1" spans="1:4">
      <c r="A762" s="271" t="s">
        <v>629</v>
      </c>
      <c r="B762" s="272">
        <v>34</v>
      </c>
      <c r="C762" s="272">
        <v>0</v>
      </c>
      <c r="D762" s="369">
        <f t="shared" si="16"/>
        <v>-1</v>
      </c>
    </row>
    <row r="763" ht="36" customHeight="1" spans="1:4">
      <c r="A763" s="271" t="s">
        <v>630</v>
      </c>
      <c r="B763" s="272">
        <v>70</v>
      </c>
      <c r="C763" s="272">
        <v>300</v>
      </c>
      <c r="D763" s="370">
        <f t="shared" si="16"/>
        <v>3.286</v>
      </c>
    </row>
    <row r="764" ht="36" customHeight="1" spans="1:4">
      <c r="A764" s="271" t="s">
        <v>631</v>
      </c>
      <c r="B764" s="272">
        <v>0</v>
      </c>
      <c r="C764" s="272">
        <v>0</v>
      </c>
      <c r="D764" s="370" t="str">
        <f t="shared" si="16"/>
        <v/>
      </c>
    </row>
    <row r="765" ht="36" customHeight="1" spans="1:4">
      <c r="A765" s="271" t="s">
        <v>632</v>
      </c>
      <c r="B765" s="272">
        <v>0</v>
      </c>
      <c r="C765" s="272">
        <v>0</v>
      </c>
      <c r="D765" s="370" t="str">
        <f t="shared" si="16"/>
        <v/>
      </c>
    </row>
    <row r="766" ht="36" customHeight="1" spans="1:4">
      <c r="A766" s="271" t="s">
        <v>633</v>
      </c>
      <c r="B766" s="272">
        <v>0</v>
      </c>
      <c r="C766" s="272">
        <v>0</v>
      </c>
      <c r="D766" s="370" t="str">
        <f t="shared" si="16"/>
        <v/>
      </c>
    </row>
    <row r="767" ht="36" customHeight="1" spans="1:4">
      <c r="A767" s="268" t="s">
        <v>634</v>
      </c>
      <c r="B767" s="269">
        <f>SUM(B768:B772)</f>
        <v>0</v>
      </c>
      <c r="C767" s="269">
        <f>SUM(C768:C772)</f>
        <v>0</v>
      </c>
      <c r="D767" s="369" t="str">
        <f t="shared" si="16"/>
        <v/>
      </c>
    </row>
    <row r="768" ht="36" customHeight="1" spans="1:4">
      <c r="A768" s="271" t="s">
        <v>635</v>
      </c>
      <c r="B768" s="272">
        <v>0</v>
      </c>
      <c r="C768" s="272">
        <v>0</v>
      </c>
      <c r="D768" s="369" t="str">
        <f t="shared" si="16"/>
        <v/>
      </c>
    </row>
    <row r="769" ht="36" customHeight="1" spans="1:4">
      <c r="A769" s="271" t="s">
        <v>636</v>
      </c>
      <c r="B769" s="272">
        <v>0</v>
      </c>
      <c r="C769" s="272">
        <v>0</v>
      </c>
      <c r="D769" s="370" t="str">
        <f t="shared" si="16"/>
        <v/>
      </c>
    </row>
    <row r="770" ht="36" customHeight="1" spans="1:4">
      <c r="A770" s="271" t="s">
        <v>637</v>
      </c>
      <c r="B770" s="272">
        <v>0</v>
      </c>
      <c r="C770" s="272">
        <v>0</v>
      </c>
      <c r="D770" s="370" t="str">
        <f t="shared" si="16"/>
        <v/>
      </c>
    </row>
    <row r="771" ht="36" customHeight="1" spans="1:4">
      <c r="A771" s="271" t="s">
        <v>638</v>
      </c>
      <c r="B771" s="272">
        <v>0</v>
      </c>
      <c r="C771" s="272">
        <v>0</v>
      </c>
      <c r="D771" s="369" t="str">
        <f t="shared" si="16"/>
        <v/>
      </c>
    </row>
    <row r="772" ht="36" customHeight="1" spans="1:4">
      <c r="A772" s="271" t="s">
        <v>639</v>
      </c>
      <c r="B772" s="272">
        <v>0</v>
      </c>
      <c r="C772" s="272">
        <v>0</v>
      </c>
      <c r="D772" s="370" t="str">
        <f t="shared" si="16"/>
        <v/>
      </c>
    </row>
    <row r="773" ht="36" customHeight="1" spans="1:4">
      <c r="A773" s="268" t="s">
        <v>640</v>
      </c>
      <c r="B773" s="269">
        <f>SUM(B774:B775)</f>
        <v>0</v>
      </c>
      <c r="C773" s="269">
        <f>SUM(C774:C775)</f>
        <v>0</v>
      </c>
      <c r="D773" s="369" t="str">
        <f t="shared" si="16"/>
        <v/>
      </c>
    </row>
    <row r="774" ht="36" customHeight="1" spans="1:4">
      <c r="A774" s="271" t="s">
        <v>641</v>
      </c>
      <c r="B774" s="272">
        <v>0</v>
      </c>
      <c r="C774" s="272">
        <v>0</v>
      </c>
      <c r="D774" s="369" t="str">
        <f t="shared" si="16"/>
        <v/>
      </c>
    </row>
    <row r="775" ht="36" customHeight="1" spans="1:4">
      <c r="A775" s="271" t="s">
        <v>642</v>
      </c>
      <c r="B775" s="272">
        <v>0</v>
      </c>
      <c r="C775" s="272">
        <v>0</v>
      </c>
      <c r="D775" s="369" t="str">
        <f t="shared" si="16"/>
        <v/>
      </c>
    </row>
    <row r="776" ht="36" customHeight="1" spans="1:4">
      <c r="A776" s="268" t="s">
        <v>643</v>
      </c>
      <c r="B776" s="269">
        <f>SUM(B777:B778)</f>
        <v>0</v>
      </c>
      <c r="C776" s="269">
        <f>SUM(C777:C778)</f>
        <v>0</v>
      </c>
      <c r="D776" s="369" t="str">
        <f t="shared" si="16"/>
        <v/>
      </c>
    </row>
    <row r="777" ht="36" customHeight="1" spans="1:4">
      <c r="A777" s="271" t="s">
        <v>644</v>
      </c>
      <c r="B777" s="272">
        <v>0</v>
      </c>
      <c r="C777" s="272">
        <v>0</v>
      </c>
      <c r="D777" s="370" t="str">
        <f t="shared" si="16"/>
        <v/>
      </c>
    </row>
    <row r="778" ht="36" customHeight="1" spans="1:4">
      <c r="A778" s="271" t="s">
        <v>645</v>
      </c>
      <c r="B778" s="272">
        <v>0</v>
      </c>
      <c r="C778" s="272">
        <v>0</v>
      </c>
      <c r="D778" s="370" t="str">
        <f t="shared" si="16"/>
        <v/>
      </c>
    </row>
    <row r="779" ht="36" customHeight="1" spans="1:4">
      <c r="A779" s="268" t="s">
        <v>646</v>
      </c>
      <c r="B779" s="269">
        <f>B780</f>
        <v>0</v>
      </c>
      <c r="C779" s="269">
        <f>C780</f>
        <v>0</v>
      </c>
      <c r="D779" s="369" t="str">
        <f t="shared" si="16"/>
        <v/>
      </c>
    </row>
    <row r="780" ht="36" customHeight="1" spans="1:4">
      <c r="A780" s="373" t="s">
        <v>647</v>
      </c>
      <c r="B780" s="272">
        <v>0</v>
      </c>
      <c r="C780" s="272">
        <v>0</v>
      </c>
      <c r="D780" s="370" t="str">
        <f t="shared" si="16"/>
        <v/>
      </c>
    </row>
    <row r="781" ht="36" customHeight="1" spans="1:4">
      <c r="A781" s="268" t="s">
        <v>648</v>
      </c>
      <c r="B781" s="269">
        <f>B782</f>
        <v>0</v>
      </c>
      <c r="C781" s="269">
        <f>C782</f>
        <v>0</v>
      </c>
      <c r="D781" s="369" t="str">
        <f t="shared" si="16"/>
        <v/>
      </c>
    </row>
    <row r="782" ht="36" customHeight="1" spans="1:4">
      <c r="A782" s="373" t="s">
        <v>649</v>
      </c>
      <c r="B782" s="272">
        <v>0</v>
      </c>
      <c r="C782" s="272">
        <v>0</v>
      </c>
      <c r="D782" s="369" t="str">
        <f t="shared" si="16"/>
        <v/>
      </c>
    </row>
    <row r="783" ht="36" customHeight="1" spans="1:4">
      <c r="A783" s="268" t="s">
        <v>650</v>
      </c>
      <c r="B783" s="269">
        <f>SUM(B784:B788)</f>
        <v>909</v>
      </c>
      <c r="C783" s="269">
        <f>SUM(C784:C788)</f>
        <v>616</v>
      </c>
      <c r="D783" s="369">
        <f t="shared" si="16"/>
        <v>-0.322</v>
      </c>
    </row>
    <row r="784" ht="36" customHeight="1" spans="1:4">
      <c r="A784" s="271" t="s">
        <v>651</v>
      </c>
      <c r="B784" s="272">
        <v>85</v>
      </c>
      <c r="C784" s="272">
        <v>86</v>
      </c>
      <c r="D784" s="369">
        <f t="shared" si="16"/>
        <v>0.012</v>
      </c>
    </row>
    <row r="785" ht="36" customHeight="1" spans="1:4">
      <c r="A785" s="271" t="s">
        <v>652</v>
      </c>
      <c r="B785" s="272">
        <v>524</v>
      </c>
      <c r="C785" s="272">
        <v>530</v>
      </c>
      <c r="D785" s="370">
        <f t="shared" si="16"/>
        <v>0.011</v>
      </c>
    </row>
    <row r="786" ht="36" customHeight="1" spans="1:4">
      <c r="A786" s="271" t="s">
        <v>653</v>
      </c>
      <c r="B786" s="272">
        <v>0</v>
      </c>
      <c r="C786" s="272">
        <v>0</v>
      </c>
      <c r="D786" s="370" t="str">
        <f t="shared" si="16"/>
        <v/>
      </c>
    </row>
    <row r="787" ht="36" customHeight="1" spans="1:4">
      <c r="A787" s="271" t="s">
        <v>654</v>
      </c>
      <c r="B787" s="272">
        <v>300</v>
      </c>
      <c r="C787" s="272">
        <v>0</v>
      </c>
      <c r="D787" s="370">
        <f t="shared" ref="D787:D798" si="17">IF(B787&lt;&gt;0,C787/B787-1,"")</f>
        <v>-1</v>
      </c>
    </row>
    <row r="788" ht="36" customHeight="1" spans="1:4">
      <c r="A788" s="271" t="s">
        <v>655</v>
      </c>
      <c r="B788" s="272">
        <v>0</v>
      </c>
      <c r="C788" s="272">
        <v>0</v>
      </c>
      <c r="D788" s="370" t="str">
        <f t="shared" si="17"/>
        <v/>
      </c>
    </row>
    <row r="789" ht="36" customHeight="1" spans="1:4">
      <c r="A789" s="268" t="s">
        <v>656</v>
      </c>
      <c r="B789" s="269">
        <f>B790</f>
        <v>1551</v>
      </c>
      <c r="C789" s="269">
        <f>C790</f>
        <v>1492</v>
      </c>
      <c r="D789" s="369">
        <f t="shared" si="17"/>
        <v>-0.038</v>
      </c>
    </row>
    <row r="790" ht="36" customHeight="1" spans="1:4">
      <c r="A790" s="271" t="s">
        <v>657</v>
      </c>
      <c r="B790" s="272">
        <v>1551</v>
      </c>
      <c r="C790" s="272">
        <v>1492</v>
      </c>
      <c r="D790" s="370">
        <f t="shared" si="17"/>
        <v>-0.038</v>
      </c>
    </row>
    <row r="791" ht="36" customHeight="1" spans="1:4">
      <c r="A791" s="268" t="s">
        <v>658</v>
      </c>
      <c r="B791" s="269">
        <f>B792</f>
        <v>0</v>
      </c>
      <c r="C791" s="269">
        <f>C792</f>
        <v>0</v>
      </c>
      <c r="D791" s="369" t="str">
        <f t="shared" si="17"/>
        <v/>
      </c>
    </row>
    <row r="792" ht="36" customHeight="1" spans="1:4">
      <c r="A792" s="271" t="s">
        <v>659</v>
      </c>
      <c r="B792" s="272">
        <v>0</v>
      </c>
      <c r="C792" s="272">
        <v>0</v>
      </c>
      <c r="D792" s="370" t="str">
        <f t="shared" si="17"/>
        <v/>
      </c>
    </row>
    <row r="793" ht="36" customHeight="1" spans="1:4">
      <c r="A793" s="268" t="s">
        <v>660</v>
      </c>
      <c r="B793" s="269">
        <f>SUM(B794:B807)</f>
        <v>0</v>
      </c>
      <c r="C793" s="269">
        <f>SUM(C794:C807)</f>
        <v>0</v>
      </c>
      <c r="D793" s="369" t="str">
        <f t="shared" si="17"/>
        <v/>
      </c>
    </row>
    <row r="794" ht="36" customHeight="1" spans="1:4">
      <c r="A794" s="271" t="s">
        <v>83</v>
      </c>
      <c r="B794" s="272">
        <v>0</v>
      </c>
      <c r="C794" s="272">
        <v>0</v>
      </c>
      <c r="D794" s="370" t="str">
        <f t="shared" si="17"/>
        <v/>
      </c>
    </row>
    <row r="795" ht="36" customHeight="1" spans="1:4">
      <c r="A795" s="271" t="s">
        <v>84</v>
      </c>
      <c r="B795" s="272">
        <v>0</v>
      </c>
      <c r="C795" s="272">
        <v>0</v>
      </c>
      <c r="D795" s="370" t="str">
        <f t="shared" si="17"/>
        <v/>
      </c>
    </row>
    <row r="796" ht="36" customHeight="1" spans="1:4">
      <c r="A796" s="271" t="s">
        <v>85</v>
      </c>
      <c r="B796" s="272">
        <v>0</v>
      </c>
      <c r="C796" s="272">
        <v>0</v>
      </c>
      <c r="D796" s="370" t="str">
        <f t="shared" si="17"/>
        <v/>
      </c>
    </row>
    <row r="797" ht="36" customHeight="1" spans="1:4">
      <c r="A797" s="271" t="s">
        <v>661</v>
      </c>
      <c r="B797" s="272">
        <v>0</v>
      </c>
      <c r="C797" s="272">
        <v>0</v>
      </c>
      <c r="D797" s="370" t="str">
        <f t="shared" si="17"/>
        <v/>
      </c>
    </row>
    <row r="798" ht="36" customHeight="1" spans="1:4">
      <c r="A798" s="271" t="s">
        <v>662</v>
      </c>
      <c r="B798" s="272">
        <v>0</v>
      </c>
      <c r="C798" s="272">
        <v>0</v>
      </c>
      <c r="D798" s="370" t="str">
        <f t="shared" si="17"/>
        <v/>
      </c>
    </row>
    <row r="799" ht="36" customHeight="1" spans="1:4">
      <c r="A799" s="271" t="s">
        <v>663</v>
      </c>
      <c r="B799" s="272">
        <v>0</v>
      </c>
      <c r="C799" s="272">
        <v>0</v>
      </c>
      <c r="D799" s="369"/>
    </row>
    <row r="800" ht="36" customHeight="1" spans="1:4">
      <c r="A800" s="271" t="s">
        <v>664</v>
      </c>
      <c r="B800" s="272">
        <v>0</v>
      </c>
      <c r="C800" s="272">
        <v>0</v>
      </c>
      <c r="D800" s="369" t="str">
        <f t="shared" ref="D800:D819" si="18">IF(B800&lt;&gt;0,C800/B800-1,"")</f>
        <v/>
      </c>
    </row>
    <row r="801" ht="36" customHeight="1" spans="1:4">
      <c r="A801" s="271" t="s">
        <v>665</v>
      </c>
      <c r="B801" s="272">
        <v>0</v>
      </c>
      <c r="C801" s="272">
        <v>0</v>
      </c>
      <c r="D801" s="369"/>
    </row>
    <row r="802" ht="36" customHeight="1" spans="1:4">
      <c r="A802" s="271" t="s">
        <v>666</v>
      </c>
      <c r="B802" s="272">
        <v>0</v>
      </c>
      <c r="C802" s="272">
        <v>0</v>
      </c>
      <c r="D802" s="369" t="str">
        <f t="shared" si="18"/>
        <v/>
      </c>
    </row>
    <row r="803" ht="36" customHeight="1" spans="1:4">
      <c r="A803" s="271" t="s">
        <v>667</v>
      </c>
      <c r="B803" s="272">
        <v>0</v>
      </c>
      <c r="C803" s="272">
        <v>0</v>
      </c>
      <c r="D803" s="370" t="str">
        <f t="shared" si="18"/>
        <v/>
      </c>
    </row>
    <row r="804" ht="36" customHeight="1" spans="1:4">
      <c r="A804" s="271" t="s">
        <v>124</v>
      </c>
      <c r="B804" s="272">
        <v>0</v>
      </c>
      <c r="C804" s="272">
        <v>0</v>
      </c>
      <c r="D804" s="370" t="str">
        <f t="shared" si="18"/>
        <v/>
      </c>
    </row>
    <row r="805" ht="36" customHeight="1" spans="1:4">
      <c r="A805" s="271" t="s">
        <v>668</v>
      </c>
      <c r="B805" s="272">
        <v>0</v>
      </c>
      <c r="C805" s="272">
        <v>0</v>
      </c>
      <c r="D805" s="370" t="str">
        <f t="shared" si="18"/>
        <v/>
      </c>
    </row>
    <row r="806" ht="36" customHeight="1" spans="1:4">
      <c r="A806" s="271" t="s">
        <v>92</v>
      </c>
      <c r="B806" s="272">
        <v>0</v>
      </c>
      <c r="C806" s="272">
        <v>0</v>
      </c>
      <c r="D806" s="370" t="str">
        <f t="shared" si="18"/>
        <v/>
      </c>
    </row>
    <row r="807" ht="36" customHeight="1" spans="1:4">
      <c r="A807" s="271" t="s">
        <v>669</v>
      </c>
      <c r="B807" s="272">
        <v>0</v>
      </c>
      <c r="C807" s="272">
        <v>0</v>
      </c>
      <c r="D807" s="370" t="str">
        <f t="shared" si="18"/>
        <v/>
      </c>
    </row>
    <row r="808" ht="36" customHeight="1" spans="1:4">
      <c r="A808" s="268" t="s">
        <v>670</v>
      </c>
      <c r="B808" s="269">
        <f>B809</f>
        <v>1387</v>
      </c>
      <c r="C808" s="269">
        <f>C809</f>
        <v>255</v>
      </c>
      <c r="D808" s="369">
        <f t="shared" si="18"/>
        <v>-0.816</v>
      </c>
    </row>
    <row r="809" ht="36" customHeight="1" spans="1:4">
      <c r="A809" s="374" t="s">
        <v>671</v>
      </c>
      <c r="B809" s="272">
        <v>1387</v>
      </c>
      <c r="C809" s="272">
        <v>255</v>
      </c>
      <c r="D809" s="370">
        <f t="shared" si="18"/>
        <v>-0.816</v>
      </c>
    </row>
    <row r="810" ht="36" customHeight="1" spans="1:4">
      <c r="A810" s="268" t="s">
        <v>54</v>
      </c>
      <c r="B810" s="269">
        <f>SUM(B811,B822,B824,B827,B829,B831)</f>
        <v>29209</v>
      </c>
      <c r="C810" s="269">
        <f>SUM(C811,C822,C824,C827,C829,C831)</f>
        <v>25941</v>
      </c>
      <c r="D810" s="369">
        <f t="shared" si="18"/>
        <v>-0.112</v>
      </c>
    </row>
    <row r="811" ht="36" customHeight="1" spans="1:4">
      <c r="A811" s="268" t="s">
        <v>672</v>
      </c>
      <c r="B811" s="269">
        <f>SUM(B812:B821)</f>
        <v>10369</v>
      </c>
      <c r="C811" s="269">
        <f>SUM(C812:C821)</f>
        <v>3571</v>
      </c>
      <c r="D811" s="369">
        <f t="shared" si="18"/>
        <v>-0.656</v>
      </c>
    </row>
    <row r="812" ht="36" customHeight="1" spans="1:4">
      <c r="A812" s="271" t="s">
        <v>83</v>
      </c>
      <c r="B812" s="272">
        <v>1313</v>
      </c>
      <c r="C812" s="272">
        <v>1539</v>
      </c>
      <c r="D812" s="370">
        <f t="shared" si="18"/>
        <v>0.172</v>
      </c>
    </row>
    <row r="813" ht="36" customHeight="1" spans="1:4">
      <c r="A813" s="271" t="s">
        <v>84</v>
      </c>
      <c r="B813" s="272">
        <v>0</v>
      </c>
      <c r="C813" s="272">
        <v>0</v>
      </c>
      <c r="D813" s="369" t="str">
        <f t="shared" si="18"/>
        <v/>
      </c>
    </row>
    <row r="814" ht="36" customHeight="1" spans="1:4">
      <c r="A814" s="271" t="s">
        <v>85</v>
      </c>
      <c r="B814" s="272">
        <v>0</v>
      </c>
      <c r="C814" s="272">
        <v>0</v>
      </c>
      <c r="D814" s="369" t="str">
        <f t="shared" si="18"/>
        <v/>
      </c>
    </row>
    <row r="815" ht="36" customHeight="1" spans="1:4">
      <c r="A815" s="271" t="s">
        <v>673</v>
      </c>
      <c r="B815" s="272">
        <v>672</v>
      </c>
      <c r="C815" s="272">
        <v>724</v>
      </c>
      <c r="D815" s="370">
        <f t="shared" si="18"/>
        <v>0.077</v>
      </c>
    </row>
    <row r="816" ht="36" customHeight="1" spans="1:4">
      <c r="A816" s="271" t="s">
        <v>674</v>
      </c>
      <c r="B816" s="272">
        <v>0</v>
      </c>
      <c r="C816" s="272">
        <v>0</v>
      </c>
      <c r="D816" s="370" t="str">
        <f t="shared" si="18"/>
        <v/>
      </c>
    </row>
    <row r="817" ht="36" customHeight="1" spans="1:4">
      <c r="A817" s="271" t="s">
        <v>675</v>
      </c>
      <c r="B817" s="272">
        <v>0</v>
      </c>
      <c r="C817" s="272">
        <v>0</v>
      </c>
      <c r="D817" s="369" t="str">
        <f t="shared" si="18"/>
        <v/>
      </c>
    </row>
    <row r="818" ht="36" customHeight="1" spans="1:4">
      <c r="A818" s="271" t="s">
        <v>676</v>
      </c>
      <c r="B818" s="272">
        <v>0</v>
      </c>
      <c r="C818" s="272">
        <v>0</v>
      </c>
      <c r="D818" s="369" t="str">
        <f t="shared" si="18"/>
        <v/>
      </c>
    </row>
    <row r="819" ht="36" customHeight="1" spans="1:4">
      <c r="A819" s="271" t="s">
        <v>677</v>
      </c>
      <c r="B819" s="272">
        <v>0</v>
      </c>
      <c r="C819" s="272">
        <v>0</v>
      </c>
      <c r="D819" s="369" t="str">
        <f t="shared" si="18"/>
        <v/>
      </c>
    </row>
    <row r="820" ht="36" customHeight="1" spans="1:4">
      <c r="A820" s="271" t="s">
        <v>678</v>
      </c>
      <c r="B820" s="272">
        <v>0</v>
      </c>
      <c r="C820" s="272">
        <v>0</v>
      </c>
      <c r="D820" s="369"/>
    </row>
    <row r="821" ht="36" customHeight="1" spans="1:4">
      <c r="A821" s="271" t="s">
        <v>679</v>
      </c>
      <c r="B821" s="272">
        <v>8384</v>
      </c>
      <c r="C821" s="272">
        <v>1308</v>
      </c>
      <c r="D821" s="369">
        <f t="shared" ref="D821:D884" si="19">IF(B821&lt;&gt;0,C821/B821-1,"")</f>
        <v>-0.844</v>
      </c>
    </row>
    <row r="822" ht="36" customHeight="1" spans="1:4">
      <c r="A822" s="268" t="s">
        <v>680</v>
      </c>
      <c r="B822" s="269">
        <f>B823</f>
        <v>209</v>
      </c>
      <c r="C822" s="269">
        <f>C823</f>
        <v>904</v>
      </c>
      <c r="D822" s="369">
        <f t="shared" si="19"/>
        <v>3.325</v>
      </c>
    </row>
    <row r="823" ht="36" customHeight="1" spans="1:4">
      <c r="A823" s="373" t="s">
        <v>681</v>
      </c>
      <c r="B823" s="272">
        <v>209</v>
      </c>
      <c r="C823" s="272">
        <v>904</v>
      </c>
      <c r="D823" s="370">
        <f t="shared" si="19"/>
        <v>3.325</v>
      </c>
    </row>
    <row r="824" ht="36" customHeight="1" spans="1:4">
      <c r="A824" s="268" t="s">
        <v>682</v>
      </c>
      <c r="B824" s="269">
        <f>SUM(B825:B826)</f>
        <v>17917</v>
      </c>
      <c r="C824" s="269">
        <f>SUM(C825:C826)</f>
        <v>20230</v>
      </c>
      <c r="D824" s="369">
        <f t="shared" si="19"/>
        <v>0.129</v>
      </c>
    </row>
    <row r="825" ht="36" customHeight="1" spans="1:4">
      <c r="A825" s="271" t="s">
        <v>683</v>
      </c>
      <c r="B825" s="272">
        <v>0</v>
      </c>
      <c r="C825" s="272">
        <v>0</v>
      </c>
      <c r="D825" s="370" t="str">
        <f t="shared" si="19"/>
        <v/>
      </c>
    </row>
    <row r="826" ht="36" customHeight="1" spans="1:4">
      <c r="A826" s="271" t="s">
        <v>684</v>
      </c>
      <c r="B826" s="272">
        <v>17917</v>
      </c>
      <c r="C826" s="272">
        <v>20230</v>
      </c>
      <c r="D826" s="370">
        <f t="shared" si="19"/>
        <v>0.129</v>
      </c>
    </row>
    <row r="827" ht="36" customHeight="1" spans="1:4">
      <c r="A827" s="268" t="s">
        <v>685</v>
      </c>
      <c r="B827" s="269">
        <f t="shared" ref="B827:B831" si="20">B828</f>
        <v>55</v>
      </c>
      <c r="C827" s="269">
        <f t="shared" ref="C827:C831" si="21">C828</f>
        <v>56</v>
      </c>
      <c r="D827" s="369">
        <f t="shared" si="19"/>
        <v>0.018</v>
      </c>
    </row>
    <row r="828" ht="36" customHeight="1" spans="1:4">
      <c r="A828" s="373" t="s">
        <v>686</v>
      </c>
      <c r="B828" s="272">
        <v>55</v>
      </c>
      <c r="C828" s="272">
        <v>56</v>
      </c>
      <c r="D828" s="370">
        <f t="shared" si="19"/>
        <v>0.018</v>
      </c>
    </row>
    <row r="829" ht="36" customHeight="1" spans="1:4">
      <c r="A829" s="268" t="s">
        <v>687</v>
      </c>
      <c r="B829" s="269">
        <f t="shared" si="20"/>
        <v>591</v>
      </c>
      <c r="C829" s="269">
        <f t="shared" si="21"/>
        <v>780</v>
      </c>
      <c r="D829" s="369">
        <f t="shared" si="19"/>
        <v>0.32</v>
      </c>
    </row>
    <row r="830" ht="36" customHeight="1" spans="1:4">
      <c r="A830" s="373" t="s">
        <v>688</v>
      </c>
      <c r="B830" s="272">
        <v>591</v>
      </c>
      <c r="C830" s="272">
        <v>780</v>
      </c>
      <c r="D830" s="370">
        <f t="shared" si="19"/>
        <v>0.32</v>
      </c>
    </row>
    <row r="831" ht="36" customHeight="1" spans="1:4">
      <c r="A831" s="268" t="s">
        <v>689</v>
      </c>
      <c r="B831" s="269">
        <f t="shared" si="20"/>
        <v>68</v>
      </c>
      <c r="C831" s="269">
        <f t="shared" si="21"/>
        <v>400</v>
      </c>
      <c r="D831" s="369">
        <f t="shared" si="19"/>
        <v>4.882</v>
      </c>
    </row>
    <row r="832" ht="36" customHeight="1" spans="1:4">
      <c r="A832" s="373" t="s">
        <v>690</v>
      </c>
      <c r="B832" s="272">
        <v>68</v>
      </c>
      <c r="C832" s="272">
        <v>400</v>
      </c>
      <c r="D832" s="370">
        <f t="shared" si="19"/>
        <v>4.882</v>
      </c>
    </row>
    <row r="833" ht="36" customHeight="1" spans="1:4">
      <c r="A833" s="268" t="s">
        <v>55</v>
      </c>
      <c r="B833" s="269">
        <f>SUM(B834,B860,B885,B913,B924,B931,B938,B941)</f>
        <v>61866</v>
      </c>
      <c r="C833" s="269">
        <f>SUM(C834,C860,C885,C913,C924,C931,C938,C941)</f>
        <v>33439</v>
      </c>
      <c r="D833" s="369">
        <f t="shared" si="19"/>
        <v>-0.459</v>
      </c>
    </row>
    <row r="834" ht="36" customHeight="1" spans="1:4">
      <c r="A834" s="268" t="s">
        <v>691</v>
      </c>
      <c r="B834" s="269">
        <f>SUM(B835:B859)</f>
        <v>10210</v>
      </c>
      <c r="C834" s="269">
        <f>SUM(C835:C859)</f>
        <v>9022</v>
      </c>
      <c r="D834" s="369">
        <f t="shared" si="19"/>
        <v>-0.116</v>
      </c>
    </row>
    <row r="835" ht="36" customHeight="1" spans="1:4">
      <c r="A835" s="271" t="s">
        <v>83</v>
      </c>
      <c r="B835" s="272">
        <v>1613</v>
      </c>
      <c r="C835" s="272">
        <v>3493</v>
      </c>
      <c r="D835" s="370">
        <f t="shared" si="19"/>
        <v>1.166</v>
      </c>
    </row>
    <row r="836" ht="36" customHeight="1" spans="1:4">
      <c r="A836" s="271" t="s">
        <v>84</v>
      </c>
      <c r="B836" s="272">
        <v>220</v>
      </c>
      <c r="C836" s="272">
        <v>285</v>
      </c>
      <c r="D836" s="370">
        <f t="shared" si="19"/>
        <v>0.295</v>
      </c>
    </row>
    <row r="837" ht="36" customHeight="1" spans="1:4">
      <c r="A837" s="271" t="s">
        <v>85</v>
      </c>
      <c r="B837" s="272">
        <v>0</v>
      </c>
      <c r="C837" s="272">
        <v>0</v>
      </c>
      <c r="D837" s="370" t="str">
        <f t="shared" si="19"/>
        <v/>
      </c>
    </row>
    <row r="838" ht="36" customHeight="1" spans="1:4">
      <c r="A838" s="271" t="s">
        <v>92</v>
      </c>
      <c r="B838" s="272">
        <v>3216</v>
      </c>
      <c r="C838" s="272">
        <v>1539</v>
      </c>
      <c r="D838" s="370">
        <f t="shared" si="19"/>
        <v>-0.521</v>
      </c>
    </row>
    <row r="839" ht="36" customHeight="1" spans="1:4">
      <c r="A839" s="271" t="s">
        <v>692</v>
      </c>
      <c r="B839" s="272">
        <v>0</v>
      </c>
      <c r="C839" s="272">
        <v>0</v>
      </c>
      <c r="D839" s="370" t="str">
        <f t="shared" si="19"/>
        <v/>
      </c>
    </row>
    <row r="840" ht="36" customHeight="1" spans="1:4">
      <c r="A840" s="271" t="s">
        <v>693</v>
      </c>
      <c r="B840" s="272">
        <v>558</v>
      </c>
      <c r="C840" s="272">
        <v>164</v>
      </c>
      <c r="D840" s="370">
        <f t="shared" si="19"/>
        <v>-0.706</v>
      </c>
    </row>
    <row r="841" ht="36" customHeight="1" spans="1:4">
      <c r="A841" s="271" t="s">
        <v>694</v>
      </c>
      <c r="B841" s="272">
        <v>2060</v>
      </c>
      <c r="C841" s="272">
        <v>1700</v>
      </c>
      <c r="D841" s="370">
        <f t="shared" si="19"/>
        <v>-0.175</v>
      </c>
    </row>
    <row r="842" ht="36" customHeight="1" spans="1:4">
      <c r="A842" s="271" t="s">
        <v>695</v>
      </c>
      <c r="B842" s="272">
        <v>88</v>
      </c>
      <c r="C842" s="272">
        <v>130</v>
      </c>
      <c r="D842" s="370">
        <f t="shared" si="19"/>
        <v>0.477</v>
      </c>
    </row>
    <row r="843" ht="36" customHeight="1" spans="1:4">
      <c r="A843" s="271" t="s">
        <v>696</v>
      </c>
      <c r="B843" s="272">
        <v>47</v>
      </c>
      <c r="C843" s="272">
        <v>45</v>
      </c>
      <c r="D843" s="370">
        <f t="shared" si="19"/>
        <v>-0.043</v>
      </c>
    </row>
    <row r="844" ht="36" customHeight="1" spans="1:4">
      <c r="A844" s="271" t="s">
        <v>697</v>
      </c>
      <c r="B844" s="272">
        <v>16</v>
      </c>
      <c r="C844" s="272">
        <v>0</v>
      </c>
      <c r="D844" s="370">
        <f t="shared" si="19"/>
        <v>-1</v>
      </c>
    </row>
    <row r="845" ht="36" customHeight="1" spans="1:4">
      <c r="A845" s="271" t="s">
        <v>698</v>
      </c>
      <c r="B845" s="272">
        <v>0</v>
      </c>
      <c r="C845" s="272">
        <v>15</v>
      </c>
      <c r="D845" s="370" t="str">
        <f t="shared" si="19"/>
        <v/>
      </c>
    </row>
    <row r="846" ht="36" customHeight="1" spans="1:4">
      <c r="A846" s="271" t="s">
        <v>699</v>
      </c>
      <c r="B846" s="272">
        <v>0</v>
      </c>
      <c r="C846" s="272">
        <v>0</v>
      </c>
      <c r="D846" s="370" t="str">
        <f t="shared" si="19"/>
        <v/>
      </c>
    </row>
    <row r="847" ht="36" customHeight="1" spans="1:4">
      <c r="A847" s="271" t="s">
        <v>700</v>
      </c>
      <c r="B847" s="272">
        <v>109</v>
      </c>
      <c r="C847" s="272">
        <v>0</v>
      </c>
      <c r="D847" s="370">
        <f t="shared" si="19"/>
        <v>-1</v>
      </c>
    </row>
    <row r="848" ht="36" customHeight="1" spans="1:4">
      <c r="A848" s="271" t="s">
        <v>701</v>
      </c>
      <c r="B848" s="272">
        <v>0</v>
      </c>
      <c r="C848" s="272">
        <v>0</v>
      </c>
      <c r="D848" s="369" t="str">
        <f t="shared" si="19"/>
        <v/>
      </c>
    </row>
    <row r="849" ht="36" customHeight="1" spans="1:4">
      <c r="A849" s="271" t="s">
        <v>702</v>
      </c>
      <c r="B849" s="272">
        <v>0</v>
      </c>
      <c r="C849" s="272">
        <v>0</v>
      </c>
      <c r="D849" s="370" t="str">
        <f t="shared" si="19"/>
        <v/>
      </c>
    </row>
    <row r="850" ht="36" customHeight="1" spans="1:4">
      <c r="A850" s="271" t="s">
        <v>703</v>
      </c>
      <c r="B850" s="272">
        <v>825</v>
      </c>
      <c r="C850" s="272">
        <v>30</v>
      </c>
      <c r="D850" s="370">
        <f t="shared" si="19"/>
        <v>-0.964</v>
      </c>
    </row>
    <row r="851" ht="36" customHeight="1" spans="1:4">
      <c r="A851" s="271" t="s">
        <v>704</v>
      </c>
      <c r="B851" s="272">
        <v>1090</v>
      </c>
      <c r="C851" s="272">
        <v>1030</v>
      </c>
      <c r="D851" s="370">
        <f t="shared" si="19"/>
        <v>-0.055</v>
      </c>
    </row>
    <row r="852" ht="36" customHeight="1" spans="1:4">
      <c r="A852" s="271" t="s">
        <v>705</v>
      </c>
      <c r="B852" s="272">
        <v>180</v>
      </c>
      <c r="C852" s="272">
        <v>0</v>
      </c>
      <c r="D852" s="370">
        <f t="shared" si="19"/>
        <v>-1</v>
      </c>
    </row>
    <row r="853" ht="36" customHeight="1" spans="1:4">
      <c r="A853" s="271" t="s">
        <v>706</v>
      </c>
      <c r="B853" s="272">
        <v>64</v>
      </c>
      <c r="C853" s="272">
        <v>431</v>
      </c>
      <c r="D853" s="370">
        <f t="shared" si="19"/>
        <v>5.734</v>
      </c>
    </row>
    <row r="854" ht="36" customHeight="1" spans="1:4">
      <c r="A854" s="271" t="s">
        <v>707</v>
      </c>
      <c r="B854" s="272">
        <v>24</v>
      </c>
      <c r="C854" s="272">
        <v>60</v>
      </c>
      <c r="D854" s="370">
        <f t="shared" si="19"/>
        <v>1.5</v>
      </c>
    </row>
    <row r="855" ht="36" customHeight="1" spans="1:4">
      <c r="A855" s="271" t="s">
        <v>708</v>
      </c>
      <c r="B855" s="272">
        <v>0</v>
      </c>
      <c r="C855" s="272">
        <v>0</v>
      </c>
      <c r="D855" s="370" t="str">
        <f t="shared" si="19"/>
        <v/>
      </c>
    </row>
    <row r="856" ht="36" customHeight="1" spans="1:4">
      <c r="A856" s="271" t="s">
        <v>709</v>
      </c>
      <c r="B856" s="272">
        <v>0</v>
      </c>
      <c r="C856" s="272">
        <v>0</v>
      </c>
      <c r="D856" s="370" t="str">
        <f t="shared" si="19"/>
        <v/>
      </c>
    </row>
    <row r="857" ht="36" customHeight="1" spans="1:4">
      <c r="A857" s="271" t="s">
        <v>710</v>
      </c>
      <c r="B857" s="272">
        <v>0</v>
      </c>
      <c r="C857" s="272">
        <v>0</v>
      </c>
      <c r="D857" s="370" t="str">
        <f t="shared" si="19"/>
        <v/>
      </c>
    </row>
    <row r="858" ht="36" customHeight="1" spans="1:4">
      <c r="A858" s="271" t="s">
        <v>711</v>
      </c>
      <c r="B858" s="272">
        <v>40</v>
      </c>
      <c r="C858" s="272">
        <v>50</v>
      </c>
      <c r="D858" s="370">
        <f t="shared" si="19"/>
        <v>0.25</v>
      </c>
    </row>
    <row r="859" ht="36" customHeight="1" spans="1:4">
      <c r="A859" s="271" t="s">
        <v>712</v>
      </c>
      <c r="B859" s="272">
        <v>60</v>
      </c>
      <c r="C859" s="272">
        <v>50</v>
      </c>
      <c r="D859" s="370">
        <f t="shared" si="19"/>
        <v>-0.167</v>
      </c>
    </row>
    <row r="860" ht="36" customHeight="1" spans="1:4">
      <c r="A860" s="268" t="s">
        <v>713</v>
      </c>
      <c r="B860" s="269">
        <f>SUM(B861:B884)</f>
        <v>5633</v>
      </c>
      <c r="C860" s="269">
        <f>SUM(C861:C884)</f>
        <v>5219</v>
      </c>
      <c r="D860" s="369">
        <f t="shared" si="19"/>
        <v>-0.073</v>
      </c>
    </row>
    <row r="861" ht="36" customHeight="1" spans="1:4">
      <c r="A861" s="271" t="s">
        <v>83</v>
      </c>
      <c r="B861" s="272">
        <v>1901</v>
      </c>
      <c r="C861" s="272">
        <v>1402</v>
      </c>
      <c r="D861" s="370">
        <f t="shared" si="19"/>
        <v>-0.262</v>
      </c>
    </row>
    <row r="862" ht="36" customHeight="1" spans="1:4">
      <c r="A862" s="271" t="s">
        <v>84</v>
      </c>
      <c r="B862" s="272">
        <v>0</v>
      </c>
      <c r="C862" s="272">
        <v>0</v>
      </c>
      <c r="D862" s="370" t="str">
        <f t="shared" si="19"/>
        <v/>
      </c>
    </row>
    <row r="863" ht="36" customHeight="1" spans="1:4">
      <c r="A863" s="271" t="s">
        <v>85</v>
      </c>
      <c r="B863" s="272">
        <v>0</v>
      </c>
      <c r="C863" s="272">
        <v>0</v>
      </c>
      <c r="D863" s="370" t="str">
        <f t="shared" si="19"/>
        <v/>
      </c>
    </row>
    <row r="864" ht="36" customHeight="1" spans="1:4">
      <c r="A864" s="271" t="s">
        <v>714</v>
      </c>
      <c r="B864" s="272">
        <v>2285</v>
      </c>
      <c r="C864" s="272">
        <v>2492</v>
      </c>
      <c r="D864" s="370">
        <f t="shared" si="19"/>
        <v>0.091</v>
      </c>
    </row>
    <row r="865" ht="36" customHeight="1" spans="1:4">
      <c r="A865" s="271" t="s">
        <v>715</v>
      </c>
      <c r="B865" s="272">
        <v>0</v>
      </c>
      <c r="C865" s="272">
        <v>60</v>
      </c>
      <c r="D865" s="370" t="str">
        <f t="shared" si="19"/>
        <v/>
      </c>
    </row>
    <row r="866" ht="36" customHeight="1" spans="1:4">
      <c r="A866" s="271" t="s">
        <v>716</v>
      </c>
      <c r="B866" s="272">
        <v>100</v>
      </c>
      <c r="C866" s="272">
        <v>0</v>
      </c>
      <c r="D866" s="370">
        <f t="shared" si="19"/>
        <v>-1</v>
      </c>
    </row>
    <row r="867" ht="36" customHeight="1" spans="1:4">
      <c r="A867" s="271" t="s">
        <v>717</v>
      </c>
      <c r="B867" s="272">
        <v>0</v>
      </c>
      <c r="C867" s="272">
        <v>0</v>
      </c>
      <c r="D867" s="370" t="str">
        <f t="shared" si="19"/>
        <v/>
      </c>
    </row>
    <row r="868" ht="36" customHeight="1" spans="1:4">
      <c r="A868" s="271" t="s">
        <v>718</v>
      </c>
      <c r="B868" s="272">
        <v>155</v>
      </c>
      <c r="C868" s="272">
        <v>230</v>
      </c>
      <c r="D868" s="370">
        <f t="shared" si="19"/>
        <v>0.484</v>
      </c>
    </row>
    <row r="869" ht="36" customHeight="1" spans="1:4">
      <c r="A869" s="271" t="s">
        <v>719</v>
      </c>
      <c r="B869" s="272">
        <v>90</v>
      </c>
      <c r="C869" s="272">
        <v>0</v>
      </c>
      <c r="D869" s="370">
        <f t="shared" si="19"/>
        <v>-1</v>
      </c>
    </row>
    <row r="870" ht="36" customHeight="1" spans="1:4">
      <c r="A870" s="271" t="s">
        <v>720</v>
      </c>
      <c r="B870" s="272">
        <v>5</v>
      </c>
      <c r="C870" s="272">
        <v>0</v>
      </c>
      <c r="D870" s="370">
        <f t="shared" si="19"/>
        <v>-1</v>
      </c>
    </row>
    <row r="871" ht="36" customHeight="1" spans="1:4">
      <c r="A871" s="271" t="s">
        <v>721</v>
      </c>
      <c r="B871" s="272">
        <v>0</v>
      </c>
      <c r="C871" s="272">
        <v>0</v>
      </c>
      <c r="D871" s="370" t="str">
        <f t="shared" si="19"/>
        <v/>
      </c>
    </row>
    <row r="872" ht="36" customHeight="1" spans="1:4">
      <c r="A872" s="271" t="s">
        <v>722</v>
      </c>
      <c r="B872" s="272">
        <v>53</v>
      </c>
      <c r="C872" s="272">
        <v>0</v>
      </c>
      <c r="D872" s="370">
        <f t="shared" si="19"/>
        <v>-1</v>
      </c>
    </row>
    <row r="873" ht="36" customHeight="1" spans="1:4">
      <c r="A873" s="271" t="s">
        <v>723</v>
      </c>
      <c r="B873" s="272">
        <v>0</v>
      </c>
      <c r="C873" s="272">
        <v>0</v>
      </c>
      <c r="D873" s="369" t="str">
        <f t="shared" si="19"/>
        <v/>
      </c>
    </row>
    <row r="874" ht="36" customHeight="1" spans="1:4">
      <c r="A874" s="271" t="s">
        <v>724</v>
      </c>
      <c r="B874" s="272">
        <v>0</v>
      </c>
      <c r="C874" s="272">
        <v>0</v>
      </c>
      <c r="D874" s="370" t="str">
        <f t="shared" si="19"/>
        <v/>
      </c>
    </row>
    <row r="875" ht="36" customHeight="1" spans="1:4">
      <c r="A875" s="271" t="s">
        <v>725</v>
      </c>
      <c r="B875" s="272">
        <v>0</v>
      </c>
      <c r="C875" s="272">
        <v>0</v>
      </c>
      <c r="D875" s="370" t="str">
        <f t="shared" si="19"/>
        <v/>
      </c>
    </row>
    <row r="876" ht="36" customHeight="1" spans="1:4">
      <c r="A876" s="271" t="s">
        <v>726</v>
      </c>
      <c r="B876" s="272">
        <v>0</v>
      </c>
      <c r="C876" s="272">
        <v>0</v>
      </c>
      <c r="D876" s="370" t="str">
        <f t="shared" si="19"/>
        <v/>
      </c>
    </row>
    <row r="877" ht="36" customHeight="1" spans="1:4">
      <c r="A877" s="271" t="s">
        <v>727</v>
      </c>
      <c r="B877" s="272">
        <v>0</v>
      </c>
      <c r="C877" s="272">
        <v>0</v>
      </c>
      <c r="D877" s="370" t="str">
        <f t="shared" si="19"/>
        <v/>
      </c>
    </row>
    <row r="878" ht="36" customHeight="1" spans="1:4">
      <c r="A878" s="271" t="s">
        <v>728</v>
      </c>
      <c r="B878" s="272">
        <v>0</v>
      </c>
      <c r="C878" s="272">
        <v>0</v>
      </c>
      <c r="D878" s="370" t="str">
        <f t="shared" si="19"/>
        <v/>
      </c>
    </row>
    <row r="879" ht="36" customHeight="1" spans="1:4">
      <c r="A879" s="271" t="s">
        <v>729</v>
      </c>
      <c r="B879" s="272">
        <v>0</v>
      </c>
      <c r="C879" s="272">
        <v>0</v>
      </c>
      <c r="D879" s="370" t="str">
        <f t="shared" si="19"/>
        <v/>
      </c>
    </row>
    <row r="880" ht="36" customHeight="1" spans="1:4">
      <c r="A880" s="271" t="s">
        <v>730</v>
      </c>
      <c r="B880" s="272">
        <v>325</v>
      </c>
      <c r="C880" s="272">
        <v>375</v>
      </c>
      <c r="D880" s="370">
        <f t="shared" si="19"/>
        <v>0.154</v>
      </c>
    </row>
    <row r="881" ht="36" customHeight="1" spans="1:4">
      <c r="A881" s="271" t="s">
        <v>731</v>
      </c>
      <c r="B881" s="272">
        <v>0</v>
      </c>
      <c r="C881" s="272">
        <v>0</v>
      </c>
      <c r="D881" s="370" t="str">
        <f t="shared" si="19"/>
        <v/>
      </c>
    </row>
    <row r="882" ht="36" customHeight="1" spans="1:4">
      <c r="A882" s="271" t="s">
        <v>732</v>
      </c>
      <c r="B882" s="272">
        <v>0</v>
      </c>
      <c r="C882" s="272">
        <v>0</v>
      </c>
      <c r="D882" s="370" t="str">
        <f t="shared" si="19"/>
        <v/>
      </c>
    </row>
    <row r="883" ht="36" customHeight="1" spans="1:4">
      <c r="A883" s="271" t="s">
        <v>698</v>
      </c>
      <c r="B883" s="272">
        <v>0</v>
      </c>
      <c r="C883" s="272">
        <v>0</v>
      </c>
      <c r="D883" s="370" t="str">
        <f t="shared" si="19"/>
        <v/>
      </c>
    </row>
    <row r="884" ht="36" customHeight="1" spans="1:4">
      <c r="A884" s="271" t="s">
        <v>733</v>
      </c>
      <c r="B884" s="272">
        <v>719</v>
      </c>
      <c r="C884" s="272">
        <v>660</v>
      </c>
      <c r="D884" s="370">
        <f t="shared" si="19"/>
        <v>-0.082</v>
      </c>
    </row>
    <row r="885" ht="36" customHeight="1" spans="1:4">
      <c r="A885" s="268" t="s">
        <v>734</v>
      </c>
      <c r="B885" s="269">
        <f>SUM(B886:B912)</f>
        <v>26583</v>
      </c>
      <c r="C885" s="269">
        <f>SUM(C886:C912)</f>
        <v>16896</v>
      </c>
      <c r="D885" s="369">
        <f t="shared" ref="D885:D940" si="22">IF(B885&lt;&gt;0,C885/B885-1,"")</f>
        <v>-0.364</v>
      </c>
    </row>
    <row r="886" ht="36" customHeight="1" spans="1:4">
      <c r="A886" s="271" t="s">
        <v>83</v>
      </c>
      <c r="B886" s="272">
        <v>959</v>
      </c>
      <c r="C886" s="272">
        <v>1009</v>
      </c>
      <c r="D886" s="370">
        <f t="shared" si="22"/>
        <v>0.052</v>
      </c>
    </row>
    <row r="887" ht="36" customHeight="1" spans="1:4">
      <c r="A887" s="271" t="s">
        <v>84</v>
      </c>
      <c r="B887" s="272">
        <v>63</v>
      </c>
      <c r="C887" s="272">
        <v>109</v>
      </c>
      <c r="D887" s="370">
        <f t="shared" si="22"/>
        <v>0.73</v>
      </c>
    </row>
    <row r="888" ht="36" customHeight="1" spans="1:4">
      <c r="A888" s="271" t="s">
        <v>85</v>
      </c>
      <c r="B888" s="272">
        <v>0</v>
      </c>
      <c r="C888" s="272">
        <v>0</v>
      </c>
      <c r="D888" s="370" t="str">
        <f t="shared" si="22"/>
        <v/>
      </c>
    </row>
    <row r="889" ht="36" customHeight="1" spans="1:4">
      <c r="A889" s="271" t="s">
        <v>735</v>
      </c>
      <c r="B889" s="272">
        <v>1154</v>
      </c>
      <c r="C889" s="272">
        <v>2408</v>
      </c>
      <c r="D889" s="370">
        <f t="shared" si="22"/>
        <v>1.087</v>
      </c>
    </row>
    <row r="890" ht="36" customHeight="1" spans="1:4">
      <c r="A890" s="271" t="s">
        <v>736</v>
      </c>
      <c r="B890" s="272">
        <v>21811</v>
      </c>
      <c r="C890" s="272">
        <v>0</v>
      </c>
      <c r="D890" s="370">
        <f t="shared" si="22"/>
        <v>-1</v>
      </c>
    </row>
    <row r="891" ht="36" customHeight="1" spans="1:4">
      <c r="A891" s="271" t="s">
        <v>737</v>
      </c>
      <c r="B891" s="272">
        <v>1716</v>
      </c>
      <c r="C891" s="272">
        <v>7297</v>
      </c>
      <c r="D891" s="370">
        <f t="shared" si="22"/>
        <v>3.252</v>
      </c>
    </row>
    <row r="892" ht="36" customHeight="1" spans="1:4">
      <c r="A892" s="271" t="s">
        <v>738</v>
      </c>
      <c r="B892" s="272">
        <v>0</v>
      </c>
      <c r="C892" s="272">
        <v>0</v>
      </c>
      <c r="D892" s="370" t="str">
        <f t="shared" si="22"/>
        <v/>
      </c>
    </row>
    <row r="893" ht="36" customHeight="1" spans="1:4">
      <c r="A893" s="271" t="s">
        <v>739</v>
      </c>
      <c r="B893" s="272">
        <v>0</v>
      </c>
      <c r="C893" s="272">
        <v>0</v>
      </c>
      <c r="D893" s="370" t="str">
        <f t="shared" si="22"/>
        <v/>
      </c>
    </row>
    <row r="894" ht="36" customHeight="1" spans="1:4">
      <c r="A894" s="271" t="s">
        <v>740</v>
      </c>
      <c r="B894" s="272">
        <v>56</v>
      </c>
      <c r="C894" s="272">
        <v>47</v>
      </c>
      <c r="D894" s="370">
        <f t="shared" si="22"/>
        <v>-0.161</v>
      </c>
    </row>
    <row r="895" ht="36" customHeight="1" spans="1:4">
      <c r="A895" s="271" t="s">
        <v>741</v>
      </c>
      <c r="B895" s="272">
        <v>70</v>
      </c>
      <c r="C895" s="272">
        <v>3730</v>
      </c>
      <c r="D895" s="370">
        <f t="shared" si="22"/>
        <v>52.286</v>
      </c>
    </row>
    <row r="896" ht="36" customHeight="1" spans="1:4">
      <c r="A896" s="271" t="s">
        <v>742</v>
      </c>
      <c r="B896" s="272">
        <v>391</v>
      </c>
      <c r="C896" s="272">
        <v>160</v>
      </c>
      <c r="D896" s="370">
        <f t="shared" si="22"/>
        <v>-0.591</v>
      </c>
    </row>
    <row r="897" ht="36" customHeight="1" spans="1:4">
      <c r="A897" s="271" t="s">
        <v>743</v>
      </c>
      <c r="B897" s="272">
        <v>0</v>
      </c>
      <c r="C897" s="272">
        <v>0</v>
      </c>
      <c r="D897" s="370" t="str">
        <f t="shared" si="22"/>
        <v/>
      </c>
    </row>
    <row r="898" ht="36" customHeight="1" spans="1:4">
      <c r="A898" s="271" t="s">
        <v>744</v>
      </c>
      <c r="B898" s="272">
        <v>0</v>
      </c>
      <c r="C898" s="272">
        <v>0</v>
      </c>
      <c r="D898" s="370" t="str">
        <f t="shared" si="22"/>
        <v/>
      </c>
    </row>
    <row r="899" ht="36" customHeight="1" spans="1:4">
      <c r="A899" s="271" t="s">
        <v>745</v>
      </c>
      <c r="B899" s="272">
        <v>238</v>
      </c>
      <c r="C899" s="272">
        <v>2136</v>
      </c>
      <c r="D899" s="370">
        <f t="shared" si="22"/>
        <v>7.975</v>
      </c>
    </row>
    <row r="900" ht="36" customHeight="1" spans="1:4">
      <c r="A900" s="271" t="s">
        <v>746</v>
      </c>
      <c r="B900" s="272">
        <v>26</v>
      </c>
      <c r="C900" s="272">
        <v>0</v>
      </c>
      <c r="D900" s="370">
        <f t="shared" si="22"/>
        <v>-1</v>
      </c>
    </row>
    <row r="901" ht="36" customHeight="1" spans="1:4">
      <c r="A901" s="271" t="s">
        <v>747</v>
      </c>
      <c r="B901" s="272">
        <v>0</v>
      </c>
      <c r="C901" s="272">
        <v>0</v>
      </c>
      <c r="D901" s="369" t="str">
        <f t="shared" si="22"/>
        <v/>
      </c>
    </row>
    <row r="902" ht="36" customHeight="1" spans="1:4">
      <c r="A902" s="271" t="s">
        <v>748</v>
      </c>
      <c r="B902" s="272">
        <v>0</v>
      </c>
      <c r="C902" s="272">
        <v>0</v>
      </c>
      <c r="D902" s="370" t="str">
        <f t="shared" si="22"/>
        <v/>
      </c>
    </row>
    <row r="903" ht="36" customHeight="1" spans="1:4">
      <c r="A903" s="271" t="s">
        <v>749</v>
      </c>
      <c r="B903" s="272">
        <v>0</v>
      </c>
      <c r="C903" s="272">
        <v>0</v>
      </c>
      <c r="D903" s="370" t="str">
        <f t="shared" si="22"/>
        <v/>
      </c>
    </row>
    <row r="904" ht="36" customHeight="1" spans="1:4">
      <c r="A904" s="271" t="s">
        <v>750</v>
      </c>
      <c r="B904" s="272">
        <v>0</v>
      </c>
      <c r="C904" s="272">
        <v>0</v>
      </c>
      <c r="D904" s="370" t="str">
        <f t="shared" si="22"/>
        <v/>
      </c>
    </row>
    <row r="905" ht="36" customHeight="1" spans="1:4">
      <c r="A905" s="271" t="s">
        <v>751</v>
      </c>
      <c r="B905" s="272">
        <v>0</v>
      </c>
      <c r="C905" s="272">
        <v>0</v>
      </c>
      <c r="D905" s="370" t="str">
        <f t="shared" si="22"/>
        <v/>
      </c>
    </row>
    <row r="906" ht="36" customHeight="1" spans="1:4">
      <c r="A906" s="271" t="s">
        <v>752</v>
      </c>
      <c r="B906" s="272">
        <v>0</v>
      </c>
      <c r="C906" s="272">
        <v>0</v>
      </c>
      <c r="D906" s="370" t="str">
        <f t="shared" si="22"/>
        <v/>
      </c>
    </row>
    <row r="907" ht="36" customHeight="1" spans="1:4">
      <c r="A907" s="271" t="s">
        <v>726</v>
      </c>
      <c r="B907" s="272">
        <v>0</v>
      </c>
      <c r="C907" s="272">
        <v>0</v>
      </c>
      <c r="D907" s="370" t="str">
        <f t="shared" si="22"/>
        <v/>
      </c>
    </row>
    <row r="908" ht="36" customHeight="1" spans="1:4">
      <c r="A908" s="271" t="s">
        <v>753</v>
      </c>
      <c r="B908" s="272">
        <v>0</v>
      </c>
      <c r="C908" s="272">
        <v>0</v>
      </c>
      <c r="D908" s="370" t="str">
        <f t="shared" si="22"/>
        <v/>
      </c>
    </row>
    <row r="909" ht="36" customHeight="1" spans="1:4">
      <c r="A909" s="271" t="s">
        <v>754</v>
      </c>
      <c r="B909" s="272">
        <v>0</v>
      </c>
      <c r="C909" s="272">
        <v>0</v>
      </c>
      <c r="D909" s="370" t="str">
        <f t="shared" si="22"/>
        <v/>
      </c>
    </row>
    <row r="910" ht="36" customHeight="1" spans="1:4">
      <c r="A910" s="271" t="s">
        <v>755</v>
      </c>
      <c r="B910" s="272">
        <v>0</v>
      </c>
      <c r="C910" s="272">
        <v>0</v>
      </c>
      <c r="D910" s="370" t="str">
        <f t="shared" si="22"/>
        <v/>
      </c>
    </row>
    <row r="911" ht="36" customHeight="1" spans="1:4">
      <c r="A911" s="271" t="s">
        <v>756</v>
      </c>
      <c r="B911" s="272">
        <v>0</v>
      </c>
      <c r="C911" s="272">
        <v>0</v>
      </c>
      <c r="D911" s="370" t="str">
        <f t="shared" si="22"/>
        <v/>
      </c>
    </row>
    <row r="912" ht="36" customHeight="1" spans="1:4">
      <c r="A912" s="271" t="s">
        <v>757</v>
      </c>
      <c r="B912" s="272">
        <v>99</v>
      </c>
      <c r="C912" s="272">
        <v>0</v>
      </c>
      <c r="D912" s="369">
        <f t="shared" si="22"/>
        <v>-1</v>
      </c>
    </row>
    <row r="913" ht="36" customHeight="1" spans="1:4">
      <c r="A913" s="268" t="s">
        <v>758</v>
      </c>
      <c r="B913" s="269">
        <f>SUM(B914:B923)</f>
        <v>7877</v>
      </c>
      <c r="C913" s="269">
        <f>SUM(C914:C923)</f>
        <v>2280</v>
      </c>
      <c r="D913" s="369">
        <f t="shared" si="22"/>
        <v>-0.711</v>
      </c>
    </row>
    <row r="914" ht="36" customHeight="1" spans="1:4">
      <c r="A914" s="271" t="s">
        <v>83</v>
      </c>
      <c r="B914" s="272">
        <v>560</v>
      </c>
      <c r="C914" s="272">
        <v>564</v>
      </c>
      <c r="D914" s="370">
        <f t="shared" si="22"/>
        <v>0.007</v>
      </c>
    </row>
    <row r="915" ht="36" customHeight="1" spans="1:4">
      <c r="A915" s="271" t="s">
        <v>84</v>
      </c>
      <c r="B915" s="272">
        <v>359</v>
      </c>
      <c r="C915" s="272">
        <v>295</v>
      </c>
      <c r="D915" s="370">
        <f t="shared" si="22"/>
        <v>-0.178</v>
      </c>
    </row>
    <row r="916" ht="36" customHeight="1" spans="1:4">
      <c r="A916" s="271" t="s">
        <v>85</v>
      </c>
      <c r="B916" s="272">
        <v>42</v>
      </c>
      <c r="C916" s="272">
        <v>42</v>
      </c>
      <c r="D916" s="370">
        <f t="shared" si="22"/>
        <v>0</v>
      </c>
    </row>
    <row r="917" ht="36" customHeight="1" spans="1:4">
      <c r="A917" s="271" t="s">
        <v>759</v>
      </c>
      <c r="B917" s="272">
        <v>0</v>
      </c>
      <c r="C917" s="272">
        <v>0</v>
      </c>
      <c r="D917" s="370" t="str">
        <f t="shared" si="22"/>
        <v/>
      </c>
    </row>
    <row r="918" ht="36" customHeight="1" spans="1:4">
      <c r="A918" s="271" t="s">
        <v>760</v>
      </c>
      <c r="B918" s="272">
        <v>0</v>
      </c>
      <c r="C918" s="272">
        <v>0</v>
      </c>
      <c r="D918" s="370" t="str">
        <f t="shared" si="22"/>
        <v/>
      </c>
    </row>
    <row r="919" ht="36" customHeight="1" spans="1:4">
      <c r="A919" s="271" t="s">
        <v>761</v>
      </c>
      <c r="B919" s="272">
        <v>0</v>
      </c>
      <c r="C919" s="272">
        <v>0</v>
      </c>
      <c r="D919" s="369" t="str">
        <f t="shared" si="22"/>
        <v/>
      </c>
    </row>
    <row r="920" ht="36" customHeight="1" spans="1:4">
      <c r="A920" s="271" t="s">
        <v>762</v>
      </c>
      <c r="B920" s="272">
        <v>2552</v>
      </c>
      <c r="C920" s="272">
        <v>0</v>
      </c>
      <c r="D920" s="370">
        <f t="shared" si="22"/>
        <v>-1</v>
      </c>
    </row>
    <row r="921" ht="36" customHeight="1" spans="1:4">
      <c r="A921" s="271" t="s">
        <v>763</v>
      </c>
      <c r="B921" s="272">
        <v>0</v>
      </c>
      <c r="C921" s="272">
        <v>0</v>
      </c>
      <c r="D921" s="370" t="str">
        <f t="shared" si="22"/>
        <v/>
      </c>
    </row>
    <row r="922" ht="36" customHeight="1" spans="1:4">
      <c r="A922" s="271" t="s">
        <v>764</v>
      </c>
      <c r="B922" s="272">
        <v>0</v>
      </c>
      <c r="C922" s="272">
        <v>0</v>
      </c>
      <c r="D922" s="370" t="str">
        <f t="shared" si="22"/>
        <v/>
      </c>
    </row>
    <row r="923" ht="36" customHeight="1" spans="1:4">
      <c r="A923" s="271" t="s">
        <v>765</v>
      </c>
      <c r="B923" s="272">
        <v>4364</v>
      </c>
      <c r="C923" s="272">
        <v>1379</v>
      </c>
      <c r="D923" s="370">
        <f t="shared" si="22"/>
        <v>-0.684</v>
      </c>
    </row>
    <row r="924" ht="36" customHeight="1" spans="1:4">
      <c r="A924" s="268" t="s">
        <v>766</v>
      </c>
      <c r="B924" s="269">
        <f>SUM(B925:B930)</f>
        <v>19</v>
      </c>
      <c r="C924" s="269">
        <f>SUM(C925:C930)</f>
        <v>0</v>
      </c>
      <c r="D924" s="369">
        <f t="shared" si="22"/>
        <v>-1</v>
      </c>
    </row>
    <row r="925" ht="36" customHeight="1" spans="1:4">
      <c r="A925" s="271" t="s">
        <v>767</v>
      </c>
      <c r="B925" s="272">
        <v>19</v>
      </c>
      <c r="C925" s="272">
        <v>0</v>
      </c>
      <c r="D925" s="370">
        <f t="shared" si="22"/>
        <v>-1</v>
      </c>
    </row>
    <row r="926" ht="36" customHeight="1" spans="1:4">
      <c r="A926" s="271" t="s">
        <v>768</v>
      </c>
      <c r="B926" s="272">
        <v>0</v>
      </c>
      <c r="C926" s="272">
        <v>0</v>
      </c>
      <c r="D926" s="369" t="str">
        <f t="shared" si="22"/>
        <v/>
      </c>
    </row>
    <row r="927" ht="36" customHeight="1" spans="1:4">
      <c r="A927" s="271" t="s">
        <v>769</v>
      </c>
      <c r="B927" s="272">
        <v>0</v>
      </c>
      <c r="C927" s="272">
        <v>0</v>
      </c>
      <c r="D927" s="370" t="str">
        <f t="shared" si="22"/>
        <v/>
      </c>
    </row>
    <row r="928" ht="36" customHeight="1" spans="1:4">
      <c r="A928" s="271" t="s">
        <v>770</v>
      </c>
      <c r="B928" s="272">
        <v>0</v>
      </c>
      <c r="C928" s="272">
        <v>0</v>
      </c>
      <c r="D928" s="370" t="str">
        <f t="shared" si="22"/>
        <v/>
      </c>
    </row>
    <row r="929" ht="36" customHeight="1" spans="1:4">
      <c r="A929" s="271" t="s">
        <v>771</v>
      </c>
      <c r="B929" s="272">
        <v>0</v>
      </c>
      <c r="C929" s="272">
        <v>0</v>
      </c>
      <c r="D929" s="369" t="str">
        <f t="shared" si="22"/>
        <v/>
      </c>
    </row>
    <row r="930" ht="36" customHeight="1" spans="1:4">
      <c r="A930" s="271" t="s">
        <v>772</v>
      </c>
      <c r="B930" s="272">
        <v>0</v>
      </c>
      <c r="C930" s="272">
        <v>0</v>
      </c>
      <c r="D930" s="370" t="str">
        <f t="shared" si="22"/>
        <v/>
      </c>
    </row>
    <row r="931" ht="36" customHeight="1" spans="1:4">
      <c r="A931" s="268" t="s">
        <v>773</v>
      </c>
      <c r="B931" s="269">
        <f>SUM(B932:B937)</f>
        <v>59</v>
      </c>
      <c r="C931" s="269">
        <f>SUM(C932:C937)</f>
        <v>0</v>
      </c>
      <c r="D931" s="369">
        <f t="shared" si="22"/>
        <v>-1</v>
      </c>
    </row>
    <row r="932" ht="36" customHeight="1" spans="1:4">
      <c r="A932" s="271" t="s">
        <v>774</v>
      </c>
      <c r="B932" s="272">
        <v>0</v>
      </c>
      <c r="C932" s="272">
        <v>0</v>
      </c>
      <c r="D932" s="369" t="str">
        <f t="shared" si="22"/>
        <v/>
      </c>
    </row>
    <row r="933" ht="36" customHeight="1" spans="1:4">
      <c r="A933" s="271" t="s">
        <v>775</v>
      </c>
      <c r="B933" s="272">
        <v>0</v>
      </c>
      <c r="C933" s="272">
        <v>0</v>
      </c>
      <c r="D933" s="369" t="str">
        <f t="shared" si="22"/>
        <v/>
      </c>
    </row>
    <row r="934" ht="36" customHeight="1" spans="1:4">
      <c r="A934" s="271" t="s">
        <v>776</v>
      </c>
      <c r="B934" s="272">
        <v>0</v>
      </c>
      <c r="C934" s="272">
        <v>0</v>
      </c>
      <c r="D934" s="369" t="str">
        <f t="shared" si="22"/>
        <v/>
      </c>
    </row>
    <row r="935" ht="36" customHeight="1" spans="1:4">
      <c r="A935" s="271" t="s">
        <v>777</v>
      </c>
      <c r="B935" s="272">
        <v>25</v>
      </c>
      <c r="C935" s="272">
        <v>0</v>
      </c>
      <c r="D935" s="369">
        <f t="shared" si="22"/>
        <v>-1</v>
      </c>
    </row>
    <row r="936" ht="36" customHeight="1" spans="1:4">
      <c r="A936" s="271" t="s">
        <v>778</v>
      </c>
      <c r="B936" s="272">
        <v>0</v>
      </c>
      <c r="C936" s="272">
        <v>0</v>
      </c>
      <c r="D936" s="370" t="str">
        <f t="shared" si="22"/>
        <v/>
      </c>
    </row>
    <row r="937" ht="36" customHeight="1" spans="1:4">
      <c r="A937" s="271" t="s">
        <v>779</v>
      </c>
      <c r="B937" s="272">
        <v>34</v>
      </c>
      <c r="C937" s="272">
        <v>0</v>
      </c>
      <c r="D937" s="370">
        <f t="shared" si="22"/>
        <v>-1</v>
      </c>
    </row>
    <row r="938" ht="36" customHeight="1" spans="1:4">
      <c r="A938" s="268" t="s">
        <v>780</v>
      </c>
      <c r="B938" s="269">
        <f>SUM(B939:B940)</f>
        <v>0</v>
      </c>
      <c r="C938" s="269">
        <f>SUM(C939:C940)</f>
        <v>0</v>
      </c>
      <c r="D938" s="369" t="str">
        <f t="shared" si="22"/>
        <v/>
      </c>
    </row>
    <row r="939" ht="36" customHeight="1" spans="1:4">
      <c r="A939" s="271" t="s">
        <v>781</v>
      </c>
      <c r="B939" s="272">
        <v>0</v>
      </c>
      <c r="C939" s="272">
        <v>0</v>
      </c>
      <c r="D939" s="370" t="str">
        <f t="shared" si="22"/>
        <v/>
      </c>
    </row>
    <row r="940" ht="36" customHeight="1" spans="1:4">
      <c r="A940" s="271" t="s">
        <v>782</v>
      </c>
      <c r="B940" s="272">
        <v>0</v>
      </c>
      <c r="C940" s="272">
        <v>0</v>
      </c>
      <c r="D940" s="370" t="str">
        <f t="shared" si="22"/>
        <v/>
      </c>
    </row>
    <row r="941" ht="36" customHeight="1" spans="1:4">
      <c r="A941" s="268" t="s">
        <v>783</v>
      </c>
      <c r="B941" s="269">
        <f>SUM(B942:B943)</f>
        <v>11485</v>
      </c>
      <c r="C941" s="269">
        <f>SUM(C942:C943)</f>
        <v>22</v>
      </c>
      <c r="D941" s="369"/>
    </row>
    <row r="942" ht="36" customHeight="1" spans="1:4">
      <c r="A942" s="271" t="s">
        <v>784</v>
      </c>
      <c r="B942" s="272">
        <v>0</v>
      </c>
      <c r="C942" s="272">
        <v>0</v>
      </c>
      <c r="D942" s="370" t="str">
        <f t="shared" ref="D942:D994" si="23">IF(B942&lt;&gt;0,C942/B942-1,"")</f>
        <v/>
      </c>
    </row>
    <row r="943" ht="36" customHeight="1" spans="1:4">
      <c r="A943" s="271" t="s">
        <v>785</v>
      </c>
      <c r="B943" s="272">
        <v>11485</v>
      </c>
      <c r="C943" s="272">
        <v>22</v>
      </c>
      <c r="D943" s="370">
        <f t="shared" si="23"/>
        <v>-0.998</v>
      </c>
    </row>
    <row r="944" ht="36" customHeight="1" spans="1:4">
      <c r="A944" s="268" t="s">
        <v>56</v>
      </c>
      <c r="B944" s="269">
        <f>SUM(B945,B968,B978,B988,B993,B1000,B1005)</f>
        <v>47524</v>
      </c>
      <c r="C944" s="269">
        <f>SUM(C945,C968,C978,C988,C993,C1000,C1005)</f>
        <v>52376</v>
      </c>
      <c r="D944" s="369">
        <f t="shared" si="23"/>
        <v>0.102</v>
      </c>
    </row>
    <row r="945" ht="36" customHeight="1" spans="1:4">
      <c r="A945" s="268" t="s">
        <v>786</v>
      </c>
      <c r="B945" s="269">
        <f>SUM(B946:B967)</f>
        <v>41913</v>
      </c>
      <c r="C945" s="269">
        <f>SUM(C946:C967)</f>
        <v>41301</v>
      </c>
      <c r="D945" s="369">
        <f t="shared" si="23"/>
        <v>-0.015</v>
      </c>
    </row>
    <row r="946" ht="36" customHeight="1" spans="1:4">
      <c r="A946" s="271" t="s">
        <v>83</v>
      </c>
      <c r="B946" s="272">
        <v>788</v>
      </c>
      <c r="C946" s="272">
        <v>785</v>
      </c>
      <c r="D946" s="370">
        <f t="shared" si="23"/>
        <v>-0.004</v>
      </c>
    </row>
    <row r="947" ht="36" customHeight="1" spans="1:4">
      <c r="A947" s="271" t="s">
        <v>84</v>
      </c>
      <c r="B947" s="272">
        <v>0</v>
      </c>
      <c r="C947" s="272">
        <v>0</v>
      </c>
      <c r="D947" s="370" t="str">
        <f t="shared" si="23"/>
        <v/>
      </c>
    </row>
    <row r="948" ht="36" customHeight="1" spans="1:4">
      <c r="A948" s="271" t="s">
        <v>85</v>
      </c>
      <c r="B948" s="272">
        <v>0</v>
      </c>
      <c r="C948" s="272">
        <v>0</v>
      </c>
      <c r="D948" s="370" t="str">
        <f t="shared" si="23"/>
        <v/>
      </c>
    </row>
    <row r="949" ht="36" customHeight="1" spans="1:4">
      <c r="A949" s="271" t="s">
        <v>787</v>
      </c>
      <c r="B949" s="272">
        <v>3120</v>
      </c>
      <c r="C949" s="272">
        <v>3500</v>
      </c>
      <c r="D949" s="370">
        <f t="shared" si="23"/>
        <v>0.122</v>
      </c>
    </row>
    <row r="950" ht="36" customHeight="1" spans="1:4">
      <c r="A950" s="271" t="s">
        <v>788</v>
      </c>
      <c r="B950" s="272">
        <v>0</v>
      </c>
      <c r="C950" s="272">
        <v>0</v>
      </c>
      <c r="D950" s="370" t="str">
        <f t="shared" si="23"/>
        <v/>
      </c>
    </row>
    <row r="951" ht="36" customHeight="1" spans="1:4">
      <c r="A951" s="271" t="s">
        <v>789</v>
      </c>
      <c r="B951" s="272">
        <v>0</v>
      </c>
      <c r="C951" s="272">
        <v>0</v>
      </c>
      <c r="D951" s="370" t="str">
        <f t="shared" si="23"/>
        <v/>
      </c>
    </row>
    <row r="952" ht="36" customHeight="1" spans="1:4">
      <c r="A952" s="271" t="s">
        <v>790</v>
      </c>
      <c r="B952" s="272">
        <v>0</v>
      </c>
      <c r="C952" s="272">
        <v>0</v>
      </c>
      <c r="D952" s="370" t="str">
        <f t="shared" si="23"/>
        <v/>
      </c>
    </row>
    <row r="953" ht="36" customHeight="1" spans="1:4">
      <c r="A953" s="271" t="s">
        <v>791</v>
      </c>
      <c r="B953" s="272">
        <v>0</v>
      </c>
      <c r="C953" s="272">
        <v>0</v>
      </c>
      <c r="D953" s="370" t="str">
        <f t="shared" si="23"/>
        <v/>
      </c>
    </row>
    <row r="954" ht="36" customHeight="1" spans="1:4">
      <c r="A954" s="271" t="s">
        <v>792</v>
      </c>
      <c r="B954" s="272">
        <v>3830</v>
      </c>
      <c r="C954" s="272">
        <v>4869</v>
      </c>
      <c r="D954" s="370">
        <f t="shared" si="23"/>
        <v>0.271</v>
      </c>
    </row>
    <row r="955" ht="36" customHeight="1" spans="1:4">
      <c r="A955" s="271" t="s">
        <v>793</v>
      </c>
      <c r="B955" s="272">
        <v>0</v>
      </c>
      <c r="C955" s="272">
        <v>0</v>
      </c>
      <c r="D955" s="370" t="str">
        <f t="shared" si="23"/>
        <v/>
      </c>
    </row>
    <row r="956" ht="36" customHeight="1" spans="1:4">
      <c r="A956" s="271" t="s">
        <v>794</v>
      </c>
      <c r="B956" s="272">
        <v>0</v>
      </c>
      <c r="C956" s="272">
        <v>0</v>
      </c>
      <c r="D956" s="370" t="str">
        <f t="shared" si="23"/>
        <v/>
      </c>
    </row>
    <row r="957" ht="36" customHeight="1" spans="1:4">
      <c r="A957" s="271" t="s">
        <v>795</v>
      </c>
      <c r="B957" s="272">
        <v>0</v>
      </c>
      <c r="C957" s="272">
        <v>0</v>
      </c>
      <c r="D957" s="370" t="str">
        <f t="shared" si="23"/>
        <v/>
      </c>
    </row>
    <row r="958" ht="36" customHeight="1" spans="1:4">
      <c r="A958" s="271" t="s">
        <v>796</v>
      </c>
      <c r="B958" s="272">
        <v>0</v>
      </c>
      <c r="C958" s="272">
        <v>0</v>
      </c>
      <c r="D958" s="369" t="str">
        <f t="shared" si="23"/>
        <v/>
      </c>
    </row>
    <row r="959" ht="36" customHeight="1" spans="1:4">
      <c r="A959" s="271" t="s">
        <v>797</v>
      </c>
      <c r="B959" s="272">
        <v>0</v>
      </c>
      <c r="C959" s="272">
        <v>0</v>
      </c>
      <c r="D959" s="370" t="str">
        <f t="shared" si="23"/>
        <v/>
      </c>
    </row>
    <row r="960" ht="36" customHeight="1" spans="1:4">
      <c r="A960" s="271" t="s">
        <v>798</v>
      </c>
      <c r="B960" s="272">
        <v>0</v>
      </c>
      <c r="C960" s="272">
        <v>0</v>
      </c>
      <c r="D960" s="370" t="str">
        <f t="shared" si="23"/>
        <v/>
      </c>
    </row>
    <row r="961" ht="36" customHeight="1" spans="1:4">
      <c r="A961" s="271" t="s">
        <v>799</v>
      </c>
      <c r="B961" s="272">
        <v>0</v>
      </c>
      <c r="C961" s="272">
        <v>0</v>
      </c>
      <c r="D961" s="370" t="str">
        <f t="shared" si="23"/>
        <v/>
      </c>
    </row>
    <row r="962" ht="36" customHeight="1" spans="1:4">
      <c r="A962" s="271" t="s">
        <v>800</v>
      </c>
      <c r="B962" s="272">
        <v>0</v>
      </c>
      <c r="C962" s="272">
        <v>0</v>
      </c>
      <c r="D962" s="370" t="str">
        <f t="shared" si="23"/>
        <v/>
      </c>
    </row>
    <row r="963" ht="36" customHeight="1" spans="1:4">
      <c r="A963" s="271" t="s">
        <v>801</v>
      </c>
      <c r="B963" s="272">
        <v>0</v>
      </c>
      <c r="C963" s="272">
        <v>0</v>
      </c>
      <c r="D963" s="370" t="str">
        <f t="shared" si="23"/>
        <v/>
      </c>
    </row>
    <row r="964" ht="36" customHeight="1" spans="1:4">
      <c r="A964" s="271" t="s">
        <v>802</v>
      </c>
      <c r="B964" s="272">
        <v>0</v>
      </c>
      <c r="C964" s="272">
        <v>0</v>
      </c>
      <c r="D964" s="370" t="str">
        <f t="shared" si="23"/>
        <v/>
      </c>
    </row>
    <row r="965" ht="36" customHeight="1" spans="1:4">
      <c r="A965" s="271" t="s">
        <v>803</v>
      </c>
      <c r="B965" s="272">
        <v>0</v>
      </c>
      <c r="C965" s="272">
        <v>0</v>
      </c>
      <c r="D965" s="370" t="str">
        <f t="shared" si="23"/>
        <v/>
      </c>
    </row>
    <row r="966" ht="36" customHeight="1" spans="1:4">
      <c r="A966" s="271" t="s">
        <v>804</v>
      </c>
      <c r="B966" s="272">
        <v>32233</v>
      </c>
      <c r="C966" s="272">
        <v>31000</v>
      </c>
      <c r="D966" s="370">
        <f t="shared" si="23"/>
        <v>-0.038</v>
      </c>
    </row>
    <row r="967" ht="36" customHeight="1" spans="1:4">
      <c r="A967" s="271" t="s">
        <v>805</v>
      </c>
      <c r="B967" s="272">
        <v>1942</v>
      </c>
      <c r="C967" s="272">
        <v>1147</v>
      </c>
      <c r="D967" s="370">
        <f t="shared" si="23"/>
        <v>-0.409</v>
      </c>
    </row>
    <row r="968" ht="36" customHeight="1" spans="1:4">
      <c r="A968" s="268" t="s">
        <v>806</v>
      </c>
      <c r="B968" s="269">
        <f>SUM(B969:B977)</f>
        <v>0</v>
      </c>
      <c r="C968" s="269">
        <f>SUM(C969:C977)</f>
        <v>0</v>
      </c>
      <c r="D968" s="369" t="str">
        <f t="shared" si="23"/>
        <v/>
      </c>
    </row>
    <row r="969" ht="36" customHeight="1" spans="1:4">
      <c r="A969" s="271" t="s">
        <v>83</v>
      </c>
      <c r="B969" s="272">
        <v>0</v>
      </c>
      <c r="C969" s="272">
        <v>0</v>
      </c>
      <c r="D969" s="370" t="str">
        <f t="shared" si="23"/>
        <v/>
      </c>
    </row>
    <row r="970" ht="36" customHeight="1" spans="1:4">
      <c r="A970" s="271" t="s">
        <v>84</v>
      </c>
      <c r="B970" s="272">
        <v>0</v>
      </c>
      <c r="C970" s="272">
        <v>0</v>
      </c>
      <c r="D970" s="370" t="str">
        <f t="shared" si="23"/>
        <v/>
      </c>
    </row>
    <row r="971" ht="36" customHeight="1" spans="1:4">
      <c r="A971" s="271" t="s">
        <v>85</v>
      </c>
      <c r="B971" s="272">
        <v>0</v>
      </c>
      <c r="C971" s="272">
        <v>0</v>
      </c>
      <c r="D971" s="370" t="str">
        <f t="shared" si="23"/>
        <v/>
      </c>
    </row>
    <row r="972" ht="36" customHeight="1" spans="1:4">
      <c r="A972" s="271" t="s">
        <v>807</v>
      </c>
      <c r="B972" s="272">
        <v>0</v>
      </c>
      <c r="C972" s="272">
        <v>0</v>
      </c>
      <c r="D972" s="370" t="str">
        <f t="shared" si="23"/>
        <v/>
      </c>
    </row>
    <row r="973" ht="36" customHeight="1" spans="1:4">
      <c r="A973" s="271" t="s">
        <v>808</v>
      </c>
      <c r="B973" s="272">
        <v>0</v>
      </c>
      <c r="C973" s="272">
        <v>0</v>
      </c>
      <c r="D973" s="370" t="str">
        <f t="shared" si="23"/>
        <v/>
      </c>
    </row>
    <row r="974" ht="36" customHeight="1" spans="1:4">
      <c r="A974" s="271" t="s">
        <v>809</v>
      </c>
      <c r="B974" s="272">
        <v>0</v>
      </c>
      <c r="C974" s="272">
        <v>0</v>
      </c>
      <c r="D974" s="370" t="str">
        <f t="shared" si="23"/>
        <v/>
      </c>
    </row>
    <row r="975" ht="36" customHeight="1" spans="1:4">
      <c r="A975" s="271" t="s">
        <v>810</v>
      </c>
      <c r="B975" s="272">
        <v>0</v>
      </c>
      <c r="C975" s="272">
        <v>0</v>
      </c>
      <c r="D975" s="370" t="str">
        <f t="shared" si="23"/>
        <v/>
      </c>
    </row>
    <row r="976" ht="36" customHeight="1" spans="1:4">
      <c r="A976" s="271" t="s">
        <v>811</v>
      </c>
      <c r="B976" s="272">
        <v>0</v>
      </c>
      <c r="C976" s="272">
        <v>0</v>
      </c>
      <c r="D976" s="370" t="str">
        <f t="shared" si="23"/>
        <v/>
      </c>
    </row>
    <row r="977" ht="36" customHeight="1" spans="1:4">
      <c r="A977" s="271" t="s">
        <v>812</v>
      </c>
      <c r="B977" s="272">
        <v>0</v>
      </c>
      <c r="C977" s="272">
        <v>0</v>
      </c>
      <c r="D977" s="370" t="str">
        <f t="shared" si="23"/>
        <v/>
      </c>
    </row>
    <row r="978" ht="36" customHeight="1" spans="1:4">
      <c r="A978" s="268" t="s">
        <v>813</v>
      </c>
      <c r="B978" s="269">
        <f>SUM(B979:B987)</f>
        <v>0</v>
      </c>
      <c r="C978" s="269">
        <f>SUM(C979:C987)</f>
        <v>0</v>
      </c>
      <c r="D978" s="369" t="str">
        <f t="shared" si="23"/>
        <v/>
      </c>
    </row>
    <row r="979" ht="36" customHeight="1" spans="1:4">
      <c r="A979" s="271" t="s">
        <v>83</v>
      </c>
      <c r="B979" s="272">
        <v>0</v>
      </c>
      <c r="C979" s="272">
        <v>0</v>
      </c>
      <c r="D979" s="370" t="str">
        <f t="shared" si="23"/>
        <v/>
      </c>
    </row>
    <row r="980" ht="36" customHeight="1" spans="1:4">
      <c r="A980" s="271" t="s">
        <v>84</v>
      </c>
      <c r="B980" s="272">
        <v>0</v>
      </c>
      <c r="C980" s="272">
        <v>0</v>
      </c>
      <c r="D980" s="370" t="str">
        <f t="shared" si="23"/>
        <v/>
      </c>
    </row>
    <row r="981" ht="36" customHeight="1" spans="1:4">
      <c r="A981" s="271" t="s">
        <v>85</v>
      </c>
      <c r="B981" s="272">
        <v>0</v>
      </c>
      <c r="C981" s="272">
        <v>0</v>
      </c>
      <c r="D981" s="370" t="str">
        <f t="shared" si="23"/>
        <v/>
      </c>
    </row>
    <row r="982" ht="36" customHeight="1" spans="1:4">
      <c r="A982" s="271" t="s">
        <v>814</v>
      </c>
      <c r="B982" s="272">
        <v>0</v>
      </c>
      <c r="C982" s="272">
        <v>0</v>
      </c>
      <c r="D982" s="370" t="str">
        <f t="shared" si="23"/>
        <v/>
      </c>
    </row>
    <row r="983" ht="36" customHeight="1" spans="1:4">
      <c r="A983" s="271" t="s">
        <v>815</v>
      </c>
      <c r="B983" s="272">
        <v>0</v>
      </c>
      <c r="C983" s="272">
        <v>0</v>
      </c>
      <c r="D983" s="369" t="str">
        <f t="shared" si="23"/>
        <v/>
      </c>
    </row>
    <row r="984" ht="36" customHeight="1" spans="1:4">
      <c r="A984" s="271" t="s">
        <v>816</v>
      </c>
      <c r="B984" s="272">
        <v>0</v>
      </c>
      <c r="C984" s="272">
        <v>0</v>
      </c>
      <c r="D984" s="370" t="str">
        <f t="shared" si="23"/>
        <v/>
      </c>
    </row>
    <row r="985" ht="36" customHeight="1" spans="1:4">
      <c r="A985" s="271" t="s">
        <v>817</v>
      </c>
      <c r="B985" s="272">
        <v>0</v>
      </c>
      <c r="C985" s="272">
        <v>0</v>
      </c>
      <c r="D985" s="370" t="str">
        <f t="shared" si="23"/>
        <v/>
      </c>
    </row>
    <row r="986" ht="36" customHeight="1" spans="1:4">
      <c r="A986" s="271" t="s">
        <v>818</v>
      </c>
      <c r="B986" s="272">
        <v>0</v>
      </c>
      <c r="C986" s="272">
        <v>0</v>
      </c>
      <c r="D986" s="370" t="str">
        <f t="shared" si="23"/>
        <v/>
      </c>
    </row>
    <row r="987" ht="36" customHeight="1" spans="1:4">
      <c r="A987" s="271" t="s">
        <v>819</v>
      </c>
      <c r="B987" s="272">
        <v>0</v>
      </c>
      <c r="C987" s="272">
        <v>0</v>
      </c>
      <c r="D987" s="370" t="str">
        <f t="shared" si="23"/>
        <v/>
      </c>
    </row>
    <row r="988" ht="36" customHeight="1" spans="1:4">
      <c r="A988" s="268" t="s">
        <v>820</v>
      </c>
      <c r="B988" s="269">
        <f>SUM(B989:B992)</f>
        <v>961</v>
      </c>
      <c r="C988" s="269">
        <f>SUM(C989:C992)</f>
        <v>961</v>
      </c>
      <c r="D988" s="369">
        <f t="shared" si="23"/>
        <v>0</v>
      </c>
    </row>
    <row r="989" ht="36" customHeight="1" spans="1:4">
      <c r="A989" s="271" t="s">
        <v>821</v>
      </c>
      <c r="B989" s="272">
        <v>961</v>
      </c>
      <c r="C989" s="272">
        <v>961</v>
      </c>
      <c r="D989" s="370">
        <f t="shared" si="23"/>
        <v>0</v>
      </c>
    </row>
    <row r="990" ht="36" customHeight="1" spans="1:4">
      <c r="A990" s="271" t="s">
        <v>822</v>
      </c>
      <c r="B990" s="272">
        <v>0</v>
      </c>
      <c r="C990" s="272">
        <v>0</v>
      </c>
      <c r="D990" s="369" t="str">
        <f t="shared" si="23"/>
        <v/>
      </c>
    </row>
    <row r="991" ht="36" customHeight="1" spans="1:4">
      <c r="A991" s="271" t="s">
        <v>823</v>
      </c>
      <c r="B991" s="272">
        <v>0</v>
      </c>
      <c r="C991" s="272">
        <v>0</v>
      </c>
      <c r="D991" s="370" t="str">
        <f t="shared" si="23"/>
        <v/>
      </c>
    </row>
    <row r="992" ht="36" customHeight="1" spans="1:4">
      <c r="A992" s="271" t="s">
        <v>824</v>
      </c>
      <c r="B992" s="272">
        <v>0</v>
      </c>
      <c r="C992" s="272">
        <v>0</v>
      </c>
      <c r="D992" s="370" t="str">
        <f t="shared" si="23"/>
        <v/>
      </c>
    </row>
    <row r="993" ht="36" customHeight="1" spans="1:4">
      <c r="A993" s="268" t="s">
        <v>825</v>
      </c>
      <c r="B993" s="269">
        <f>SUM(B994:B999)</f>
        <v>50</v>
      </c>
      <c r="C993" s="269">
        <f>SUM(C994:C999)</f>
        <v>100</v>
      </c>
      <c r="D993" s="369">
        <f t="shared" si="23"/>
        <v>1</v>
      </c>
    </row>
    <row r="994" ht="36" customHeight="1" spans="1:4">
      <c r="A994" s="271" t="s">
        <v>83</v>
      </c>
      <c r="B994" s="272">
        <v>0</v>
      </c>
      <c r="C994" s="272">
        <v>0</v>
      </c>
      <c r="D994" s="370" t="str">
        <f t="shared" si="23"/>
        <v/>
      </c>
    </row>
    <row r="995" ht="36" customHeight="1" spans="1:4">
      <c r="A995" s="271" t="s">
        <v>84</v>
      </c>
      <c r="B995" s="272">
        <v>0</v>
      </c>
      <c r="C995" s="272">
        <v>0</v>
      </c>
      <c r="D995" s="369"/>
    </row>
    <row r="996" ht="36" customHeight="1" spans="1:4">
      <c r="A996" s="271" t="s">
        <v>85</v>
      </c>
      <c r="B996" s="272">
        <v>0</v>
      </c>
      <c r="C996" s="272">
        <v>0</v>
      </c>
      <c r="D996" s="370" t="str">
        <f t="shared" ref="D996:D1060" si="24">IF(B996&lt;&gt;0,C996/B996-1,"")</f>
        <v/>
      </c>
    </row>
    <row r="997" ht="36" customHeight="1" spans="1:4">
      <c r="A997" s="271" t="s">
        <v>811</v>
      </c>
      <c r="B997" s="272">
        <v>0</v>
      </c>
      <c r="C997" s="272">
        <v>0</v>
      </c>
      <c r="D997" s="370"/>
    </row>
    <row r="998" ht="36" customHeight="1" spans="1:4">
      <c r="A998" s="271" t="s">
        <v>826</v>
      </c>
      <c r="B998" s="272">
        <v>0</v>
      </c>
      <c r="C998" s="272">
        <v>100</v>
      </c>
      <c r="D998" s="369" t="str">
        <f t="shared" si="24"/>
        <v/>
      </c>
    </row>
    <row r="999" ht="36" customHeight="1" spans="1:4">
      <c r="A999" s="271" t="s">
        <v>827</v>
      </c>
      <c r="B999" s="272">
        <v>50</v>
      </c>
      <c r="C999" s="272">
        <v>0</v>
      </c>
      <c r="D999" s="369">
        <f t="shared" si="24"/>
        <v>-1</v>
      </c>
    </row>
    <row r="1000" ht="36" customHeight="1" spans="1:4">
      <c r="A1000" s="268" t="s">
        <v>828</v>
      </c>
      <c r="B1000" s="269">
        <f>SUM(B1001:B1004)</f>
        <v>4600</v>
      </c>
      <c r="C1000" s="269">
        <f>SUM(C1001:C1004)</f>
        <v>4600</v>
      </c>
      <c r="D1000" s="369">
        <f t="shared" si="24"/>
        <v>0</v>
      </c>
    </row>
    <row r="1001" ht="36" customHeight="1" spans="1:4">
      <c r="A1001" s="271" t="s">
        <v>829</v>
      </c>
      <c r="B1001" s="272">
        <v>3600</v>
      </c>
      <c r="C1001" s="272">
        <v>3600</v>
      </c>
      <c r="D1001" s="370">
        <f t="shared" si="24"/>
        <v>0</v>
      </c>
    </row>
    <row r="1002" ht="36" customHeight="1" spans="1:4">
      <c r="A1002" s="271" t="s">
        <v>830</v>
      </c>
      <c r="B1002" s="272">
        <v>0</v>
      </c>
      <c r="C1002" s="272">
        <v>0</v>
      </c>
      <c r="D1002" s="370" t="str">
        <f t="shared" si="24"/>
        <v/>
      </c>
    </row>
    <row r="1003" ht="36" customHeight="1" spans="1:4">
      <c r="A1003" s="271" t="s">
        <v>831</v>
      </c>
      <c r="B1003" s="272">
        <v>0</v>
      </c>
      <c r="C1003" s="272">
        <v>0</v>
      </c>
      <c r="D1003" s="370" t="str">
        <f t="shared" si="24"/>
        <v/>
      </c>
    </row>
    <row r="1004" ht="36" customHeight="1" spans="1:4">
      <c r="A1004" s="271" t="s">
        <v>832</v>
      </c>
      <c r="B1004" s="272">
        <v>1000</v>
      </c>
      <c r="C1004" s="272">
        <v>1000</v>
      </c>
      <c r="D1004" s="370">
        <f t="shared" si="24"/>
        <v>0</v>
      </c>
    </row>
    <row r="1005" ht="36" customHeight="1" spans="1:4">
      <c r="A1005" s="268" t="s">
        <v>833</v>
      </c>
      <c r="B1005" s="269">
        <f>SUM(B1006:B1007)</f>
        <v>0</v>
      </c>
      <c r="C1005" s="269">
        <f>SUM(C1006:C1007)</f>
        <v>5414</v>
      </c>
      <c r="D1005" s="369" t="str">
        <f t="shared" si="24"/>
        <v/>
      </c>
    </row>
    <row r="1006" ht="36" customHeight="1" spans="1:4">
      <c r="A1006" s="271" t="s">
        <v>834</v>
      </c>
      <c r="B1006" s="272">
        <v>0</v>
      </c>
      <c r="C1006" s="272">
        <v>5414</v>
      </c>
      <c r="D1006" s="370" t="str">
        <f t="shared" si="24"/>
        <v/>
      </c>
    </row>
    <row r="1007" ht="36" customHeight="1" spans="1:4">
      <c r="A1007" s="271" t="s">
        <v>835</v>
      </c>
      <c r="B1007" s="272">
        <v>0</v>
      </c>
      <c r="C1007" s="272">
        <v>0</v>
      </c>
      <c r="D1007" s="370" t="str">
        <f t="shared" si="24"/>
        <v/>
      </c>
    </row>
    <row r="1008" ht="36" customHeight="1" spans="1:4">
      <c r="A1008" s="268" t="s">
        <v>57</v>
      </c>
      <c r="B1008" s="269">
        <f>SUM(B1009,B1019,B1035,B1040,B1057,B1064,B1072)</f>
        <v>5871</v>
      </c>
      <c r="C1008" s="269">
        <f>SUM(C1009,C1019,C1035,C1040,C1057,C1064,C1072)</f>
        <v>5472</v>
      </c>
      <c r="D1008" s="369">
        <f t="shared" si="24"/>
        <v>-0.068</v>
      </c>
    </row>
    <row r="1009" ht="36" customHeight="1" spans="1:4">
      <c r="A1009" s="268" t="s">
        <v>836</v>
      </c>
      <c r="B1009" s="269">
        <f>SUM(B1010:B1018)</f>
        <v>1509</v>
      </c>
      <c r="C1009" s="269">
        <f>SUM(C1010:C1018)</f>
        <v>1807</v>
      </c>
      <c r="D1009" s="369">
        <f t="shared" si="24"/>
        <v>0.197</v>
      </c>
    </row>
    <row r="1010" ht="36" customHeight="1" spans="1:4">
      <c r="A1010" s="271" t="s">
        <v>83</v>
      </c>
      <c r="B1010" s="272">
        <v>1174</v>
      </c>
      <c r="C1010" s="272">
        <v>1397</v>
      </c>
      <c r="D1010" s="369">
        <f t="shared" si="24"/>
        <v>0.19</v>
      </c>
    </row>
    <row r="1011" ht="36" customHeight="1" spans="1:4">
      <c r="A1011" s="271" t="s">
        <v>84</v>
      </c>
      <c r="B1011" s="272">
        <v>335</v>
      </c>
      <c r="C1011" s="272">
        <v>410</v>
      </c>
      <c r="D1011" s="370">
        <f t="shared" si="24"/>
        <v>0.224</v>
      </c>
    </row>
    <row r="1012" ht="36" customHeight="1" spans="1:4">
      <c r="A1012" s="271" t="s">
        <v>85</v>
      </c>
      <c r="B1012" s="272">
        <v>0</v>
      </c>
      <c r="C1012" s="272">
        <v>0</v>
      </c>
      <c r="D1012" s="370" t="str">
        <f t="shared" si="24"/>
        <v/>
      </c>
    </row>
    <row r="1013" ht="36" customHeight="1" spans="1:4">
      <c r="A1013" s="271" t="s">
        <v>837</v>
      </c>
      <c r="B1013" s="272">
        <v>0</v>
      </c>
      <c r="C1013" s="272">
        <v>0</v>
      </c>
      <c r="D1013" s="370" t="str">
        <f t="shared" si="24"/>
        <v/>
      </c>
    </row>
    <row r="1014" ht="36" customHeight="1" spans="1:4">
      <c r="A1014" s="271" t="s">
        <v>838</v>
      </c>
      <c r="B1014" s="272">
        <v>0</v>
      </c>
      <c r="C1014" s="272">
        <v>0</v>
      </c>
      <c r="D1014" s="370" t="str">
        <f t="shared" si="24"/>
        <v/>
      </c>
    </row>
    <row r="1015" ht="36" customHeight="1" spans="1:4">
      <c r="A1015" s="271" t="s">
        <v>839</v>
      </c>
      <c r="B1015" s="272">
        <v>0</v>
      </c>
      <c r="C1015" s="272">
        <v>0</v>
      </c>
      <c r="D1015" s="370" t="str">
        <f t="shared" si="24"/>
        <v/>
      </c>
    </row>
    <row r="1016" ht="36" customHeight="1" spans="1:4">
      <c r="A1016" s="271" t="s">
        <v>840</v>
      </c>
      <c r="B1016" s="272">
        <v>0</v>
      </c>
      <c r="C1016" s="272">
        <v>0</v>
      </c>
      <c r="D1016" s="370" t="str">
        <f t="shared" si="24"/>
        <v/>
      </c>
    </row>
    <row r="1017" ht="36" customHeight="1" spans="1:4">
      <c r="A1017" s="271" t="s">
        <v>841</v>
      </c>
      <c r="B1017" s="272">
        <v>0</v>
      </c>
      <c r="C1017" s="272">
        <v>0</v>
      </c>
      <c r="D1017" s="370" t="str">
        <f t="shared" si="24"/>
        <v/>
      </c>
    </row>
    <row r="1018" ht="36" customHeight="1" spans="1:4">
      <c r="A1018" s="271" t="s">
        <v>842</v>
      </c>
      <c r="B1018" s="272">
        <v>0</v>
      </c>
      <c r="C1018" s="272">
        <v>0</v>
      </c>
      <c r="D1018" s="370" t="str">
        <f t="shared" si="24"/>
        <v/>
      </c>
    </row>
    <row r="1019" ht="36" customHeight="1" spans="1:4">
      <c r="A1019" s="268" t="s">
        <v>843</v>
      </c>
      <c r="B1019" s="269">
        <f>SUM(B1020:B1034)</f>
        <v>0</v>
      </c>
      <c r="C1019" s="269">
        <f>SUM(C1020:C1034)</f>
        <v>0</v>
      </c>
      <c r="D1019" s="369" t="str">
        <f t="shared" si="24"/>
        <v/>
      </c>
    </row>
    <row r="1020" ht="36" customHeight="1" spans="1:4">
      <c r="A1020" s="271" t="s">
        <v>83</v>
      </c>
      <c r="B1020" s="272">
        <v>0</v>
      </c>
      <c r="C1020" s="272">
        <v>0</v>
      </c>
      <c r="D1020" s="370" t="str">
        <f t="shared" si="24"/>
        <v/>
      </c>
    </row>
    <row r="1021" ht="36" customHeight="1" spans="1:4">
      <c r="A1021" s="271" t="s">
        <v>84</v>
      </c>
      <c r="B1021" s="272">
        <v>0</v>
      </c>
      <c r="C1021" s="272">
        <v>0</v>
      </c>
      <c r="D1021" s="370" t="str">
        <f t="shared" si="24"/>
        <v/>
      </c>
    </row>
    <row r="1022" ht="36" customHeight="1" spans="1:4">
      <c r="A1022" s="271" t="s">
        <v>85</v>
      </c>
      <c r="B1022" s="272">
        <v>0</v>
      </c>
      <c r="C1022" s="272">
        <v>0</v>
      </c>
      <c r="D1022" s="370" t="str">
        <f t="shared" si="24"/>
        <v/>
      </c>
    </row>
    <row r="1023" ht="36" customHeight="1" spans="1:4">
      <c r="A1023" s="271" t="s">
        <v>844</v>
      </c>
      <c r="B1023" s="272">
        <v>0</v>
      </c>
      <c r="C1023" s="272">
        <v>0</v>
      </c>
      <c r="D1023" s="370" t="str">
        <f t="shared" si="24"/>
        <v/>
      </c>
    </row>
    <row r="1024" ht="36" customHeight="1" spans="1:4">
      <c r="A1024" s="271" t="s">
        <v>845</v>
      </c>
      <c r="B1024" s="272">
        <v>0</v>
      </c>
      <c r="C1024" s="272">
        <v>0</v>
      </c>
      <c r="D1024" s="370" t="str">
        <f t="shared" si="24"/>
        <v/>
      </c>
    </row>
    <row r="1025" ht="36" customHeight="1" spans="1:4">
      <c r="A1025" s="271" t="s">
        <v>846</v>
      </c>
      <c r="B1025" s="272">
        <v>0</v>
      </c>
      <c r="C1025" s="272">
        <v>0</v>
      </c>
      <c r="D1025" s="370" t="str">
        <f t="shared" si="24"/>
        <v/>
      </c>
    </row>
    <row r="1026" ht="36" customHeight="1" spans="1:4">
      <c r="A1026" s="271" t="s">
        <v>847</v>
      </c>
      <c r="B1026" s="272">
        <v>0</v>
      </c>
      <c r="C1026" s="272">
        <v>0</v>
      </c>
      <c r="D1026" s="369" t="str">
        <f t="shared" si="24"/>
        <v/>
      </c>
    </row>
    <row r="1027" ht="36" customHeight="1" spans="1:4">
      <c r="A1027" s="271" t="s">
        <v>848</v>
      </c>
      <c r="B1027" s="272">
        <v>0</v>
      </c>
      <c r="C1027" s="272">
        <v>0</v>
      </c>
      <c r="D1027" s="370" t="str">
        <f t="shared" si="24"/>
        <v/>
      </c>
    </row>
    <row r="1028" ht="36" customHeight="1" spans="1:4">
      <c r="A1028" s="271" t="s">
        <v>849</v>
      </c>
      <c r="B1028" s="272">
        <v>0</v>
      </c>
      <c r="C1028" s="272">
        <v>0</v>
      </c>
      <c r="D1028" s="370" t="str">
        <f t="shared" si="24"/>
        <v/>
      </c>
    </row>
    <row r="1029" ht="36" customHeight="1" spans="1:4">
      <c r="A1029" s="271" t="s">
        <v>850</v>
      </c>
      <c r="B1029" s="272">
        <v>0</v>
      </c>
      <c r="C1029" s="272">
        <v>0</v>
      </c>
      <c r="D1029" s="370" t="str">
        <f t="shared" si="24"/>
        <v/>
      </c>
    </row>
    <row r="1030" ht="36" customHeight="1" spans="1:4">
      <c r="A1030" s="271" t="s">
        <v>851</v>
      </c>
      <c r="B1030" s="272">
        <v>0</v>
      </c>
      <c r="C1030" s="272">
        <v>0</v>
      </c>
      <c r="D1030" s="370" t="str">
        <f t="shared" si="24"/>
        <v/>
      </c>
    </row>
    <row r="1031" ht="36" customHeight="1" spans="1:4">
      <c r="A1031" s="271" t="s">
        <v>852</v>
      </c>
      <c r="B1031" s="272">
        <v>0</v>
      </c>
      <c r="C1031" s="272">
        <v>0</v>
      </c>
      <c r="D1031" s="369" t="str">
        <f t="shared" si="24"/>
        <v/>
      </c>
    </row>
    <row r="1032" ht="36" customHeight="1" spans="1:4">
      <c r="A1032" s="271" t="s">
        <v>853</v>
      </c>
      <c r="B1032" s="272">
        <v>0</v>
      </c>
      <c r="C1032" s="272">
        <v>0</v>
      </c>
      <c r="D1032" s="370" t="str">
        <f t="shared" si="24"/>
        <v/>
      </c>
    </row>
    <row r="1033" ht="36" customHeight="1" spans="1:4">
      <c r="A1033" s="271" t="s">
        <v>854</v>
      </c>
      <c r="B1033" s="272">
        <v>0</v>
      </c>
      <c r="C1033" s="272">
        <v>0</v>
      </c>
      <c r="D1033" s="370" t="str">
        <f t="shared" si="24"/>
        <v/>
      </c>
    </row>
    <row r="1034" ht="36" customHeight="1" spans="1:4">
      <c r="A1034" s="271" t="s">
        <v>855</v>
      </c>
      <c r="B1034" s="272">
        <v>0</v>
      </c>
      <c r="C1034" s="272">
        <v>0</v>
      </c>
      <c r="D1034" s="370" t="str">
        <f t="shared" si="24"/>
        <v/>
      </c>
    </row>
    <row r="1035" ht="36" customHeight="1" spans="1:4">
      <c r="A1035" s="268" t="s">
        <v>856</v>
      </c>
      <c r="B1035" s="269">
        <f>SUM(B1036:B1039)</f>
        <v>0</v>
      </c>
      <c r="C1035" s="269">
        <f>SUM(C1036:C1039)</f>
        <v>0</v>
      </c>
      <c r="D1035" s="369" t="str">
        <f t="shared" si="24"/>
        <v/>
      </c>
    </row>
    <row r="1036" ht="36" customHeight="1" spans="1:4">
      <c r="A1036" s="271" t="s">
        <v>83</v>
      </c>
      <c r="B1036" s="272">
        <v>0</v>
      </c>
      <c r="C1036" s="272">
        <v>0</v>
      </c>
      <c r="D1036" s="370" t="str">
        <f t="shared" si="24"/>
        <v/>
      </c>
    </row>
    <row r="1037" ht="36" customHeight="1" spans="1:4">
      <c r="A1037" s="271" t="s">
        <v>84</v>
      </c>
      <c r="B1037" s="272">
        <v>0</v>
      </c>
      <c r="C1037" s="272">
        <v>0</v>
      </c>
      <c r="D1037" s="370" t="str">
        <f t="shared" si="24"/>
        <v/>
      </c>
    </row>
    <row r="1038" ht="36" customHeight="1" spans="1:4">
      <c r="A1038" s="271" t="s">
        <v>85</v>
      </c>
      <c r="B1038" s="272">
        <v>0</v>
      </c>
      <c r="C1038" s="272">
        <v>0</v>
      </c>
      <c r="D1038" s="370" t="str">
        <f t="shared" si="24"/>
        <v/>
      </c>
    </row>
    <row r="1039" ht="36" customHeight="1" spans="1:4">
      <c r="A1039" s="271" t="s">
        <v>857</v>
      </c>
      <c r="B1039" s="272">
        <v>0</v>
      </c>
      <c r="C1039" s="272">
        <v>0</v>
      </c>
      <c r="D1039" s="370" t="str">
        <f t="shared" si="24"/>
        <v/>
      </c>
    </row>
    <row r="1040" ht="36" customHeight="1" spans="1:4">
      <c r="A1040" s="268" t="s">
        <v>858</v>
      </c>
      <c r="B1040" s="269">
        <f>SUM(B1041:B1056)</f>
        <v>2183</v>
      </c>
      <c r="C1040" s="269">
        <f>SUM(C1041:C1056)</f>
        <v>2269</v>
      </c>
      <c r="D1040" s="369">
        <f t="shared" si="24"/>
        <v>0.039</v>
      </c>
    </row>
    <row r="1041" ht="36" customHeight="1" spans="1:4">
      <c r="A1041" s="271" t="s">
        <v>83</v>
      </c>
      <c r="B1041" s="272">
        <v>1451</v>
      </c>
      <c r="C1041" s="272">
        <v>1459</v>
      </c>
      <c r="D1041" s="370">
        <f t="shared" si="24"/>
        <v>0.006</v>
      </c>
    </row>
    <row r="1042" ht="36" customHeight="1" spans="1:4">
      <c r="A1042" s="271" t="s">
        <v>84</v>
      </c>
      <c r="B1042" s="272">
        <v>0</v>
      </c>
      <c r="C1042" s="272">
        <v>0</v>
      </c>
      <c r="D1042" s="370" t="str">
        <f t="shared" si="24"/>
        <v/>
      </c>
    </row>
    <row r="1043" ht="36" customHeight="1" spans="1:4">
      <c r="A1043" s="271" t="s">
        <v>85</v>
      </c>
      <c r="B1043" s="272">
        <v>0</v>
      </c>
      <c r="C1043" s="272">
        <v>0</v>
      </c>
      <c r="D1043" s="370" t="str">
        <f t="shared" si="24"/>
        <v/>
      </c>
    </row>
    <row r="1044" ht="36" customHeight="1" spans="1:4">
      <c r="A1044" s="271" t="s">
        <v>859</v>
      </c>
      <c r="B1044" s="272">
        <v>0</v>
      </c>
      <c r="C1044" s="272">
        <v>0</v>
      </c>
      <c r="D1044" s="370" t="str">
        <f t="shared" si="24"/>
        <v/>
      </c>
    </row>
    <row r="1045" ht="36" customHeight="1" spans="1:4">
      <c r="A1045" s="271" t="s">
        <v>860</v>
      </c>
      <c r="B1045" s="272">
        <v>0</v>
      </c>
      <c r="C1045" s="272">
        <v>0</v>
      </c>
      <c r="D1045" s="369" t="str">
        <f t="shared" si="24"/>
        <v/>
      </c>
    </row>
    <row r="1046" ht="36" customHeight="1" spans="1:4">
      <c r="A1046" s="271" t="s">
        <v>861</v>
      </c>
      <c r="B1046" s="272">
        <v>0</v>
      </c>
      <c r="C1046" s="272">
        <v>0</v>
      </c>
      <c r="D1046" s="370" t="str">
        <f t="shared" si="24"/>
        <v/>
      </c>
    </row>
    <row r="1047" ht="36" customHeight="1" spans="1:4">
      <c r="A1047" s="271" t="s">
        <v>862</v>
      </c>
      <c r="B1047" s="272">
        <v>250</v>
      </c>
      <c r="C1047" s="272">
        <v>0</v>
      </c>
      <c r="D1047" s="370">
        <f t="shared" si="24"/>
        <v>-1</v>
      </c>
    </row>
    <row r="1048" ht="36" customHeight="1" spans="1:4">
      <c r="A1048" s="271" t="s">
        <v>863</v>
      </c>
      <c r="B1048" s="272">
        <v>0</v>
      </c>
      <c r="C1048" s="272">
        <v>0</v>
      </c>
      <c r="D1048" s="370" t="str">
        <f t="shared" si="24"/>
        <v/>
      </c>
    </row>
    <row r="1049" ht="36" customHeight="1" spans="1:4">
      <c r="A1049" s="271" t="s">
        <v>864</v>
      </c>
      <c r="B1049" s="272">
        <v>438</v>
      </c>
      <c r="C1049" s="272">
        <v>30</v>
      </c>
      <c r="D1049" s="370">
        <f t="shared" si="24"/>
        <v>-0.932</v>
      </c>
    </row>
    <row r="1050" ht="36" customHeight="1" spans="1:4">
      <c r="A1050" s="271" t="s">
        <v>865</v>
      </c>
      <c r="B1050" s="272">
        <v>0</v>
      </c>
      <c r="C1050" s="272">
        <v>0</v>
      </c>
      <c r="D1050" s="370" t="str">
        <f t="shared" si="24"/>
        <v/>
      </c>
    </row>
    <row r="1051" ht="36" customHeight="1" spans="1:4">
      <c r="A1051" s="271" t="s">
        <v>811</v>
      </c>
      <c r="B1051" s="272">
        <v>0</v>
      </c>
      <c r="C1051" s="272">
        <v>0</v>
      </c>
      <c r="D1051" s="370" t="str">
        <f t="shared" si="24"/>
        <v/>
      </c>
    </row>
    <row r="1052" ht="36" customHeight="1" spans="1:4">
      <c r="A1052" s="271" t="s">
        <v>866</v>
      </c>
      <c r="B1052" s="272">
        <v>0</v>
      </c>
      <c r="C1052" s="272">
        <v>0</v>
      </c>
      <c r="D1052" s="369" t="str">
        <f t="shared" si="24"/>
        <v/>
      </c>
    </row>
    <row r="1053" ht="36" customHeight="1" spans="1:4">
      <c r="A1053" s="375" t="s">
        <v>867</v>
      </c>
      <c r="B1053" s="272"/>
      <c r="C1053" s="272">
        <v>0</v>
      </c>
      <c r="D1053" s="370" t="str">
        <f t="shared" si="24"/>
        <v/>
      </c>
    </row>
    <row r="1054" ht="36" customHeight="1" spans="1:4">
      <c r="A1054" s="375" t="s">
        <v>868</v>
      </c>
      <c r="B1054" s="272"/>
      <c r="C1054" s="272">
        <v>780</v>
      </c>
      <c r="D1054" s="370" t="str">
        <f t="shared" si="24"/>
        <v/>
      </c>
    </row>
    <row r="1055" ht="36" customHeight="1" spans="1:4">
      <c r="A1055" s="375" t="s">
        <v>92</v>
      </c>
      <c r="B1055" s="272"/>
      <c r="C1055" s="272">
        <v>0</v>
      </c>
      <c r="D1055" s="370" t="str">
        <f t="shared" si="24"/>
        <v/>
      </c>
    </row>
    <row r="1056" ht="36" customHeight="1" spans="1:4">
      <c r="A1056" s="271" t="s">
        <v>869</v>
      </c>
      <c r="B1056" s="272">
        <v>44</v>
      </c>
      <c r="C1056" s="272">
        <v>0</v>
      </c>
      <c r="D1056" s="370">
        <f t="shared" si="24"/>
        <v>-1</v>
      </c>
    </row>
    <row r="1057" ht="36" customHeight="1" spans="1:4">
      <c r="A1057" s="268" t="s">
        <v>870</v>
      </c>
      <c r="B1057" s="269">
        <f>SUM(B1058:B1063)</f>
        <v>1247</v>
      </c>
      <c r="C1057" s="269">
        <f>SUM(C1058:C1063)</f>
        <v>1396</v>
      </c>
      <c r="D1057" s="369">
        <f t="shared" si="24"/>
        <v>0.119</v>
      </c>
    </row>
    <row r="1058" ht="36" customHeight="1" spans="1:4">
      <c r="A1058" s="271" t="s">
        <v>83</v>
      </c>
      <c r="B1058" s="272">
        <v>458</v>
      </c>
      <c r="C1058" s="272">
        <v>487</v>
      </c>
      <c r="D1058" s="370">
        <f t="shared" si="24"/>
        <v>0.063</v>
      </c>
    </row>
    <row r="1059" ht="36" customHeight="1" spans="1:4">
      <c r="A1059" s="271" t="s">
        <v>84</v>
      </c>
      <c r="B1059" s="272">
        <v>195</v>
      </c>
      <c r="C1059" s="272">
        <v>295</v>
      </c>
      <c r="D1059" s="369">
        <f t="shared" si="24"/>
        <v>0.513</v>
      </c>
    </row>
    <row r="1060" ht="36" customHeight="1" spans="1:4">
      <c r="A1060" s="271" t="s">
        <v>85</v>
      </c>
      <c r="B1060" s="272">
        <v>0</v>
      </c>
      <c r="C1060" s="272">
        <v>0</v>
      </c>
      <c r="D1060" s="370" t="str">
        <f t="shared" si="24"/>
        <v/>
      </c>
    </row>
    <row r="1061" ht="36" customHeight="1" spans="1:4">
      <c r="A1061" s="271" t="s">
        <v>871</v>
      </c>
      <c r="B1061" s="272">
        <v>0</v>
      </c>
      <c r="C1061" s="272">
        <v>0</v>
      </c>
      <c r="D1061" s="370" t="str">
        <f t="shared" ref="D1061:D1124" si="25">IF(B1061&lt;&gt;0,C1061/B1061-1,"")</f>
        <v/>
      </c>
    </row>
    <row r="1062" ht="36" customHeight="1" spans="1:4">
      <c r="A1062" s="271" t="s">
        <v>872</v>
      </c>
      <c r="B1062" s="272">
        <v>0</v>
      </c>
      <c r="C1062" s="272">
        <v>0</v>
      </c>
      <c r="D1062" s="370" t="str">
        <f t="shared" si="25"/>
        <v/>
      </c>
    </row>
    <row r="1063" ht="36" customHeight="1" spans="1:4">
      <c r="A1063" s="271" t="s">
        <v>873</v>
      </c>
      <c r="B1063" s="272">
        <v>594</v>
      </c>
      <c r="C1063" s="272">
        <v>614</v>
      </c>
      <c r="D1063" s="370">
        <f t="shared" si="25"/>
        <v>0.034</v>
      </c>
    </row>
    <row r="1064" ht="36" customHeight="1" spans="1:4">
      <c r="A1064" s="268" t="s">
        <v>874</v>
      </c>
      <c r="B1064" s="269">
        <f>SUM(B1065:B1071)</f>
        <v>932</v>
      </c>
      <c r="C1064" s="269">
        <f>SUM(C1065:C1071)</f>
        <v>0</v>
      </c>
      <c r="D1064" s="369">
        <f t="shared" si="25"/>
        <v>-1</v>
      </c>
    </row>
    <row r="1065" ht="36" customHeight="1" spans="1:4">
      <c r="A1065" s="271" t="s">
        <v>83</v>
      </c>
      <c r="B1065" s="272">
        <v>0</v>
      </c>
      <c r="C1065" s="272">
        <v>0</v>
      </c>
      <c r="D1065" s="369" t="str">
        <f t="shared" si="25"/>
        <v/>
      </c>
    </row>
    <row r="1066" ht="36" customHeight="1" spans="1:4">
      <c r="A1066" s="271" t="s">
        <v>84</v>
      </c>
      <c r="B1066" s="272">
        <v>47</v>
      </c>
      <c r="C1066" s="272">
        <v>0</v>
      </c>
      <c r="D1066" s="369">
        <f t="shared" si="25"/>
        <v>-1</v>
      </c>
    </row>
    <row r="1067" ht="36" customHeight="1" spans="1:4">
      <c r="A1067" s="271" t="s">
        <v>85</v>
      </c>
      <c r="B1067" s="272">
        <v>0</v>
      </c>
      <c r="C1067" s="272">
        <v>0</v>
      </c>
      <c r="D1067" s="369" t="str">
        <f t="shared" si="25"/>
        <v/>
      </c>
    </row>
    <row r="1068" ht="36" customHeight="1" spans="1:4">
      <c r="A1068" s="271" t="s">
        <v>875</v>
      </c>
      <c r="B1068" s="272">
        <v>0</v>
      </c>
      <c r="C1068" s="272">
        <v>0</v>
      </c>
      <c r="D1068" s="370" t="str">
        <f t="shared" si="25"/>
        <v/>
      </c>
    </row>
    <row r="1069" ht="36" customHeight="1" spans="1:4">
      <c r="A1069" s="271" t="s">
        <v>876</v>
      </c>
      <c r="B1069" s="272">
        <v>67</v>
      </c>
      <c r="C1069" s="272">
        <v>0</v>
      </c>
      <c r="D1069" s="370">
        <f t="shared" si="25"/>
        <v>-1</v>
      </c>
    </row>
    <row r="1070" ht="36" customHeight="1" spans="1:4">
      <c r="A1070" s="373" t="s">
        <v>877</v>
      </c>
      <c r="B1070" s="272">
        <v>0</v>
      </c>
      <c r="C1070" s="272">
        <v>0</v>
      </c>
      <c r="D1070" s="370" t="str">
        <f t="shared" si="25"/>
        <v/>
      </c>
    </row>
    <row r="1071" ht="36" customHeight="1" spans="1:4">
      <c r="A1071" s="271" t="s">
        <v>878</v>
      </c>
      <c r="B1071" s="272">
        <v>818</v>
      </c>
      <c r="C1071" s="272">
        <v>0</v>
      </c>
      <c r="D1071" s="370">
        <f t="shared" si="25"/>
        <v>-1</v>
      </c>
    </row>
    <row r="1072" ht="36" customHeight="1" spans="1:4">
      <c r="A1072" s="268" t="s">
        <v>879</v>
      </c>
      <c r="B1072" s="269">
        <f>SUM(B1073:B1077)</f>
        <v>0</v>
      </c>
      <c r="C1072" s="269">
        <f>SUM(C1073:C1077)</f>
        <v>0</v>
      </c>
      <c r="D1072" s="369" t="str">
        <f t="shared" si="25"/>
        <v/>
      </c>
    </row>
    <row r="1073" ht="36" customHeight="1" spans="1:4">
      <c r="A1073" s="271" t="s">
        <v>880</v>
      </c>
      <c r="B1073" s="272">
        <v>0</v>
      </c>
      <c r="C1073" s="272">
        <v>0</v>
      </c>
      <c r="D1073" s="370" t="str">
        <f t="shared" si="25"/>
        <v/>
      </c>
    </row>
    <row r="1074" ht="36" customHeight="1" spans="1:4">
      <c r="A1074" s="271" t="s">
        <v>881</v>
      </c>
      <c r="B1074" s="272">
        <v>0</v>
      </c>
      <c r="C1074" s="272">
        <v>0</v>
      </c>
      <c r="D1074" s="370" t="str">
        <f t="shared" si="25"/>
        <v/>
      </c>
    </row>
    <row r="1075" ht="36" customHeight="1" spans="1:4">
      <c r="A1075" s="271" t="s">
        <v>882</v>
      </c>
      <c r="B1075" s="272">
        <v>0</v>
      </c>
      <c r="C1075" s="272">
        <v>0</v>
      </c>
      <c r="D1075" s="370" t="str">
        <f t="shared" si="25"/>
        <v/>
      </c>
    </row>
    <row r="1076" ht="36" customHeight="1" spans="1:4">
      <c r="A1076" s="271" t="s">
        <v>883</v>
      </c>
      <c r="B1076" s="272">
        <v>0</v>
      </c>
      <c r="C1076" s="272">
        <v>0</v>
      </c>
      <c r="D1076" s="370" t="str">
        <f t="shared" si="25"/>
        <v/>
      </c>
    </row>
    <row r="1077" ht="36" customHeight="1" spans="1:4">
      <c r="A1077" s="271" t="s">
        <v>884</v>
      </c>
      <c r="B1077" s="272">
        <v>0</v>
      </c>
      <c r="C1077" s="272">
        <v>0</v>
      </c>
      <c r="D1077" s="369" t="str">
        <f t="shared" si="25"/>
        <v/>
      </c>
    </row>
    <row r="1078" ht="36" customHeight="1" spans="1:4">
      <c r="A1078" s="268" t="s">
        <v>58</v>
      </c>
      <c r="B1078" s="269">
        <f>SUM(B1079,B1089,B1095)</f>
        <v>3308</v>
      </c>
      <c r="C1078" s="269">
        <f>SUM(C1079,C1089,C1095)</f>
        <v>685</v>
      </c>
      <c r="D1078" s="369">
        <f t="shared" si="25"/>
        <v>-0.793</v>
      </c>
    </row>
    <row r="1079" ht="36" customHeight="1" spans="1:4">
      <c r="A1079" s="268" t="s">
        <v>885</v>
      </c>
      <c r="B1079" s="269">
        <f>SUM(B1080:B1088)</f>
        <v>557</v>
      </c>
      <c r="C1079" s="269">
        <f>SUM(C1080:C1088)</f>
        <v>685</v>
      </c>
      <c r="D1079" s="369">
        <f t="shared" si="25"/>
        <v>0.23</v>
      </c>
    </row>
    <row r="1080" ht="36" customHeight="1" spans="1:4">
      <c r="A1080" s="271" t="s">
        <v>83</v>
      </c>
      <c r="B1080" s="272">
        <v>309</v>
      </c>
      <c r="C1080" s="272">
        <v>285</v>
      </c>
      <c r="D1080" s="370">
        <f t="shared" si="25"/>
        <v>-0.078</v>
      </c>
    </row>
    <row r="1081" ht="36" customHeight="1" spans="1:4">
      <c r="A1081" s="271" t="s">
        <v>84</v>
      </c>
      <c r="B1081" s="272">
        <v>0</v>
      </c>
      <c r="C1081" s="272">
        <v>40</v>
      </c>
      <c r="D1081" s="370" t="str">
        <f t="shared" si="25"/>
        <v/>
      </c>
    </row>
    <row r="1082" ht="36" customHeight="1" spans="1:4">
      <c r="A1082" s="271" t="s">
        <v>85</v>
      </c>
      <c r="B1082" s="272">
        <v>0</v>
      </c>
      <c r="C1082" s="272">
        <v>0</v>
      </c>
      <c r="D1082" s="370" t="str">
        <f t="shared" si="25"/>
        <v/>
      </c>
    </row>
    <row r="1083" ht="36" customHeight="1" spans="1:4">
      <c r="A1083" s="271" t="s">
        <v>886</v>
      </c>
      <c r="B1083" s="272">
        <v>0</v>
      </c>
      <c r="C1083" s="272">
        <v>0</v>
      </c>
      <c r="D1083" s="369" t="str">
        <f t="shared" si="25"/>
        <v/>
      </c>
    </row>
    <row r="1084" ht="36" customHeight="1" spans="1:4">
      <c r="A1084" s="271" t="s">
        <v>887</v>
      </c>
      <c r="B1084" s="272">
        <v>0</v>
      </c>
      <c r="C1084" s="272">
        <v>0</v>
      </c>
      <c r="D1084" s="370" t="str">
        <f t="shared" si="25"/>
        <v/>
      </c>
    </row>
    <row r="1085" ht="36" customHeight="1" spans="1:4">
      <c r="A1085" s="271" t="s">
        <v>888</v>
      </c>
      <c r="B1085" s="272">
        <v>0</v>
      </c>
      <c r="C1085" s="272">
        <v>0</v>
      </c>
      <c r="D1085" s="370" t="str">
        <f t="shared" si="25"/>
        <v/>
      </c>
    </row>
    <row r="1086" ht="36" customHeight="1" spans="1:4">
      <c r="A1086" s="271" t="s">
        <v>889</v>
      </c>
      <c r="B1086" s="272">
        <v>0</v>
      </c>
      <c r="C1086" s="272">
        <v>0</v>
      </c>
      <c r="D1086" s="369" t="str">
        <f t="shared" si="25"/>
        <v/>
      </c>
    </row>
    <row r="1087" ht="36" customHeight="1" spans="1:4">
      <c r="A1087" s="271" t="s">
        <v>92</v>
      </c>
      <c r="B1087" s="272">
        <v>0</v>
      </c>
      <c r="C1087" s="272">
        <v>0</v>
      </c>
      <c r="D1087" s="369" t="str">
        <f t="shared" si="25"/>
        <v/>
      </c>
    </row>
    <row r="1088" ht="36" customHeight="1" spans="1:4">
      <c r="A1088" s="271" t="s">
        <v>890</v>
      </c>
      <c r="B1088" s="272">
        <v>248</v>
      </c>
      <c r="C1088" s="272">
        <v>360</v>
      </c>
      <c r="D1088" s="369">
        <f t="shared" si="25"/>
        <v>0.452</v>
      </c>
    </row>
    <row r="1089" ht="36" customHeight="1" spans="1:4">
      <c r="A1089" s="268" t="s">
        <v>891</v>
      </c>
      <c r="B1089" s="269">
        <f>SUM(B1090:B1094)</f>
        <v>2751</v>
      </c>
      <c r="C1089" s="269">
        <f>SUM(C1090:C1094)</f>
        <v>0</v>
      </c>
      <c r="D1089" s="369">
        <f t="shared" si="25"/>
        <v>-1</v>
      </c>
    </row>
    <row r="1090" ht="36" customHeight="1" spans="1:4">
      <c r="A1090" s="271" t="s">
        <v>83</v>
      </c>
      <c r="B1090" s="272">
        <v>0</v>
      </c>
      <c r="C1090" s="272">
        <v>0</v>
      </c>
      <c r="D1090" s="370" t="str">
        <f t="shared" si="25"/>
        <v/>
      </c>
    </row>
    <row r="1091" ht="36" customHeight="1" spans="1:4">
      <c r="A1091" s="271" t="s">
        <v>84</v>
      </c>
      <c r="B1091" s="272">
        <v>0</v>
      </c>
      <c r="C1091" s="272">
        <v>0</v>
      </c>
      <c r="D1091" s="370" t="str">
        <f t="shared" si="25"/>
        <v/>
      </c>
    </row>
    <row r="1092" ht="36" customHeight="1" spans="1:4">
      <c r="A1092" s="271" t="s">
        <v>85</v>
      </c>
      <c r="B1092" s="272">
        <v>0</v>
      </c>
      <c r="C1092" s="272">
        <v>0</v>
      </c>
      <c r="D1092" s="370" t="str">
        <f t="shared" si="25"/>
        <v/>
      </c>
    </row>
    <row r="1093" ht="36" customHeight="1" spans="1:4">
      <c r="A1093" s="271" t="s">
        <v>892</v>
      </c>
      <c r="B1093" s="272">
        <v>0</v>
      </c>
      <c r="C1093" s="272">
        <v>0</v>
      </c>
      <c r="D1093" s="370" t="str">
        <f t="shared" si="25"/>
        <v/>
      </c>
    </row>
    <row r="1094" ht="36" customHeight="1" spans="1:4">
      <c r="A1094" s="271" t="s">
        <v>893</v>
      </c>
      <c r="B1094" s="272">
        <v>2751</v>
      </c>
      <c r="C1094" s="272">
        <v>0</v>
      </c>
      <c r="D1094" s="370">
        <f t="shared" si="25"/>
        <v>-1</v>
      </c>
    </row>
    <row r="1095" ht="36" customHeight="1" spans="1:4">
      <c r="A1095" s="268" t="s">
        <v>894</v>
      </c>
      <c r="B1095" s="269">
        <f>SUM(B1096:B1097)</f>
        <v>0</v>
      </c>
      <c r="C1095" s="269">
        <f>SUM(C1096:C1097)</f>
        <v>0</v>
      </c>
      <c r="D1095" s="369" t="str">
        <f t="shared" si="25"/>
        <v/>
      </c>
    </row>
    <row r="1096" ht="36" customHeight="1" spans="1:4">
      <c r="A1096" s="271" t="s">
        <v>895</v>
      </c>
      <c r="B1096" s="272">
        <v>0</v>
      </c>
      <c r="C1096" s="272">
        <v>0</v>
      </c>
      <c r="D1096" s="370" t="str">
        <f t="shared" si="25"/>
        <v/>
      </c>
    </row>
    <row r="1097" ht="36" customHeight="1" spans="1:4">
      <c r="A1097" s="271" t="s">
        <v>896</v>
      </c>
      <c r="B1097" s="272">
        <v>0</v>
      </c>
      <c r="C1097" s="272">
        <v>0</v>
      </c>
      <c r="D1097" s="370" t="str">
        <f t="shared" si="25"/>
        <v/>
      </c>
    </row>
    <row r="1098" ht="36" customHeight="1" spans="1:4">
      <c r="A1098" s="268" t="s">
        <v>59</v>
      </c>
      <c r="B1098" s="269">
        <f>SUM(B1099,B1106,B1116,B1122)</f>
        <v>1359</v>
      </c>
      <c r="C1098" s="269">
        <f>SUM(C1099,C1106,C1116,C1122)</f>
        <v>0</v>
      </c>
      <c r="D1098" s="369">
        <f t="shared" si="25"/>
        <v>-1</v>
      </c>
    </row>
    <row r="1099" ht="36" customHeight="1" spans="1:4">
      <c r="A1099" s="268" t="s">
        <v>897</v>
      </c>
      <c r="B1099" s="269">
        <f>SUM(B1100:B1105)</f>
        <v>191</v>
      </c>
      <c r="C1099" s="269">
        <f>SUM(C1100:C1105)</f>
        <v>0</v>
      </c>
      <c r="D1099" s="369">
        <f t="shared" si="25"/>
        <v>-1</v>
      </c>
    </row>
    <row r="1100" ht="36" customHeight="1" spans="1:4">
      <c r="A1100" s="271" t="s">
        <v>83</v>
      </c>
      <c r="B1100" s="272">
        <v>100</v>
      </c>
      <c r="C1100" s="272">
        <v>0</v>
      </c>
      <c r="D1100" s="370">
        <f t="shared" si="25"/>
        <v>-1</v>
      </c>
    </row>
    <row r="1101" ht="36" customHeight="1" spans="1:4">
      <c r="A1101" s="271" t="s">
        <v>84</v>
      </c>
      <c r="B1101" s="272">
        <v>0</v>
      </c>
      <c r="C1101" s="272">
        <v>0</v>
      </c>
      <c r="D1101" s="370" t="str">
        <f t="shared" si="25"/>
        <v/>
      </c>
    </row>
    <row r="1102" ht="36" customHeight="1" spans="1:4">
      <c r="A1102" s="271" t="s">
        <v>85</v>
      </c>
      <c r="B1102" s="272">
        <v>0</v>
      </c>
      <c r="C1102" s="272">
        <v>0</v>
      </c>
      <c r="D1102" s="370" t="str">
        <f t="shared" si="25"/>
        <v/>
      </c>
    </row>
    <row r="1103" ht="36" customHeight="1" spans="1:4">
      <c r="A1103" s="271" t="s">
        <v>898</v>
      </c>
      <c r="B1103" s="272">
        <v>0</v>
      </c>
      <c r="C1103" s="272">
        <v>0</v>
      </c>
      <c r="D1103" s="370" t="str">
        <f t="shared" si="25"/>
        <v/>
      </c>
    </row>
    <row r="1104" ht="36" customHeight="1" spans="1:4">
      <c r="A1104" s="271" t="s">
        <v>92</v>
      </c>
      <c r="B1104" s="272">
        <v>0</v>
      </c>
      <c r="C1104" s="272">
        <v>0</v>
      </c>
      <c r="D1104" s="370" t="str">
        <f t="shared" si="25"/>
        <v/>
      </c>
    </row>
    <row r="1105" ht="36" customHeight="1" spans="1:4">
      <c r="A1105" s="271" t="s">
        <v>899</v>
      </c>
      <c r="B1105" s="272">
        <v>91</v>
      </c>
      <c r="C1105" s="272">
        <v>0</v>
      </c>
      <c r="D1105" s="369">
        <f t="shared" si="25"/>
        <v>-1</v>
      </c>
    </row>
    <row r="1106" ht="36" customHeight="1" spans="1:4">
      <c r="A1106" s="376" t="s">
        <v>900</v>
      </c>
      <c r="B1106" s="269">
        <f>SUM(B1107:B1115)</f>
        <v>0</v>
      </c>
      <c r="C1106" s="269">
        <f>SUM(C1107:C1115)</f>
        <v>0</v>
      </c>
      <c r="D1106" s="369" t="str">
        <f t="shared" si="25"/>
        <v/>
      </c>
    </row>
    <row r="1107" ht="36" customHeight="1" spans="1:4">
      <c r="A1107" s="377" t="s">
        <v>901</v>
      </c>
      <c r="B1107" s="272">
        <v>0</v>
      </c>
      <c r="C1107" s="272">
        <v>0</v>
      </c>
      <c r="D1107" s="370" t="str">
        <f t="shared" si="25"/>
        <v/>
      </c>
    </row>
    <row r="1108" ht="36" customHeight="1" spans="1:4">
      <c r="A1108" s="377" t="s">
        <v>902</v>
      </c>
      <c r="B1108" s="272">
        <v>0</v>
      </c>
      <c r="C1108" s="272">
        <v>0</v>
      </c>
      <c r="D1108" s="370" t="str">
        <f t="shared" si="25"/>
        <v/>
      </c>
    </row>
    <row r="1109" ht="36" customHeight="1" spans="1:4">
      <c r="A1109" s="377" t="s">
        <v>903</v>
      </c>
      <c r="B1109" s="272">
        <v>0</v>
      </c>
      <c r="C1109" s="272">
        <v>0</v>
      </c>
      <c r="D1109" s="370" t="str">
        <f t="shared" si="25"/>
        <v/>
      </c>
    </row>
    <row r="1110" ht="36" customHeight="1" spans="1:4">
      <c r="A1110" s="377" t="s">
        <v>904</v>
      </c>
      <c r="B1110" s="272">
        <v>0</v>
      </c>
      <c r="C1110" s="272">
        <v>0</v>
      </c>
      <c r="D1110" s="370" t="str">
        <f t="shared" si="25"/>
        <v/>
      </c>
    </row>
    <row r="1111" ht="36" customHeight="1" spans="1:4">
      <c r="A1111" s="377" t="s">
        <v>905</v>
      </c>
      <c r="B1111" s="272">
        <v>0</v>
      </c>
      <c r="C1111" s="272">
        <v>0</v>
      </c>
      <c r="D1111" s="369" t="str">
        <f t="shared" si="25"/>
        <v/>
      </c>
    </row>
    <row r="1112" ht="36" customHeight="1" spans="1:4">
      <c r="A1112" s="377" t="s">
        <v>906</v>
      </c>
      <c r="B1112" s="272">
        <v>0</v>
      </c>
      <c r="C1112" s="272">
        <v>0</v>
      </c>
      <c r="D1112" s="370" t="str">
        <f t="shared" si="25"/>
        <v/>
      </c>
    </row>
    <row r="1113" ht="36" customHeight="1" spans="1:4">
      <c r="A1113" s="377" t="s">
        <v>907</v>
      </c>
      <c r="B1113" s="272">
        <v>0</v>
      </c>
      <c r="C1113" s="272">
        <v>0</v>
      </c>
      <c r="D1113" s="370" t="str">
        <f t="shared" si="25"/>
        <v/>
      </c>
    </row>
    <row r="1114" ht="36" customHeight="1" spans="1:4">
      <c r="A1114" s="377" t="s">
        <v>908</v>
      </c>
      <c r="B1114" s="272">
        <v>0</v>
      </c>
      <c r="C1114" s="272">
        <v>0</v>
      </c>
      <c r="D1114" s="369" t="str">
        <f t="shared" si="25"/>
        <v/>
      </c>
    </row>
    <row r="1115" ht="36" customHeight="1" spans="1:4">
      <c r="A1115" s="377" t="s">
        <v>909</v>
      </c>
      <c r="B1115" s="272">
        <v>0</v>
      </c>
      <c r="C1115" s="272">
        <v>0</v>
      </c>
      <c r="D1115" s="369" t="str">
        <f t="shared" si="25"/>
        <v/>
      </c>
    </row>
    <row r="1116" ht="36" customHeight="1" spans="1:4">
      <c r="A1116" s="268" t="s">
        <v>910</v>
      </c>
      <c r="B1116" s="269">
        <f>SUM(B1117:B1121)</f>
        <v>0</v>
      </c>
      <c r="C1116" s="269">
        <f>SUM(C1117:C1121)</f>
        <v>0</v>
      </c>
      <c r="D1116" s="369" t="str">
        <f t="shared" si="25"/>
        <v/>
      </c>
    </row>
    <row r="1117" ht="36" customHeight="1" spans="1:4">
      <c r="A1117" s="271" t="s">
        <v>911</v>
      </c>
      <c r="B1117" s="272">
        <v>0</v>
      </c>
      <c r="C1117" s="272">
        <v>0</v>
      </c>
      <c r="D1117" s="369" t="str">
        <f t="shared" si="25"/>
        <v/>
      </c>
    </row>
    <row r="1118" ht="36" customHeight="1" spans="1:4">
      <c r="A1118" s="271" t="s">
        <v>912</v>
      </c>
      <c r="B1118" s="272">
        <v>0</v>
      </c>
      <c r="C1118" s="272">
        <v>0</v>
      </c>
      <c r="D1118" s="369" t="str">
        <f t="shared" si="25"/>
        <v/>
      </c>
    </row>
    <row r="1119" ht="36" customHeight="1" spans="1:4">
      <c r="A1119" s="271" t="s">
        <v>913</v>
      </c>
      <c r="B1119" s="272">
        <v>0</v>
      </c>
      <c r="C1119" s="272">
        <v>0</v>
      </c>
      <c r="D1119" s="369" t="str">
        <f t="shared" si="25"/>
        <v/>
      </c>
    </row>
    <row r="1120" ht="36" customHeight="1" spans="1:4">
      <c r="A1120" s="271" t="s">
        <v>914</v>
      </c>
      <c r="B1120" s="272">
        <v>0</v>
      </c>
      <c r="C1120" s="272">
        <v>0</v>
      </c>
      <c r="D1120" s="369" t="str">
        <f t="shared" si="25"/>
        <v/>
      </c>
    </row>
    <row r="1121" ht="36" customHeight="1" spans="1:4">
      <c r="A1121" s="271" t="s">
        <v>915</v>
      </c>
      <c r="B1121" s="272">
        <v>0</v>
      </c>
      <c r="C1121" s="272">
        <v>0</v>
      </c>
      <c r="D1121" s="369" t="str">
        <f t="shared" si="25"/>
        <v/>
      </c>
    </row>
    <row r="1122" ht="36" customHeight="1" spans="1:4">
      <c r="A1122" s="268" t="s">
        <v>916</v>
      </c>
      <c r="B1122" s="269">
        <f>SUM(B1123:B1124)</f>
        <v>1168</v>
      </c>
      <c r="C1122" s="269">
        <f>SUM(C1123:C1124)</f>
        <v>0</v>
      </c>
      <c r="D1122" s="369">
        <f t="shared" si="25"/>
        <v>-1</v>
      </c>
    </row>
    <row r="1123" ht="36" customHeight="1" spans="1:4">
      <c r="A1123" s="271" t="s">
        <v>917</v>
      </c>
      <c r="B1123" s="272">
        <v>1148</v>
      </c>
      <c r="C1123" s="272">
        <v>0</v>
      </c>
      <c r="D1123" s="369">
        <f t="shared" si="25"/>
        <v>-1</v>
      </c>
    </row>
    <row r="1124" ht="36" customHeight="1" spans="1:4">
      <c r="A1124" s="271" t="s">
        <v>915</v>
      </c>
      <c r="B1124" s="272">
        <v>20</v>
      </c>
      <c r="C1124" s="272">
        <v>0</v>
      </c>
      <c r="D1124" s="369">
        <f t="shared" si="25"/>
        <v>-1</v>
      </c>
    </row>
    <row r="1125" ht="36" customHeight="1" spans="1:4">
      <c r="A1125" s="268" t="s">
        <v>60</v>
      </c>
      <c r="B1125" s="269">
        <f>SUM(B1126:B1134)</f>
        <v>0</v>
      </c>
      <c r="C1125" s="269">
        <f>SUM(C1126:C1134)</f>
        <v>0</v>
      </c>
      <c r="D1125" s="369" t="str">
        <f t="shared" ref="D1125:D1188" si="26">IF(B1125&lt;&gt;0,C1125/B1125-1,"")</f>
        <v/>
      </c>
    </row>
    <row r="1126" ht="36" customHeight="1" spans="1:4">
      <c r="A1126" s="268" t="s">
        <v>918</v>
      </c>
      <c r="B1126" s="269">
        <v>0</v>
      </c>
      <c r="C1126" s="269">
        <v>0</v>
      </c>
      <c r="D1126" s="369" t="str">
        <f t="shared" si="26"/>
        <v/>
      </c>
    </row>
    <row r="1127" ht="36" customHeight="1" spans="1:4">
      <c r="A1127" s="268" t="s">
        <v>919</v>
      </c>
      <c r="B1127" s="269">
        <v>0</v>
      </c>
      <c r="C1127" s="269">
        <v>0</v>
      </c>
      <c r="D1127" s="369" t="str">
        <f t="shared" si="26"/>
        <v/>
      </c>
    </row>
    <row r="1128" ht="36" customHeight="1" spans="1:4">
      <c r="A1128" s="268" t="s">
        <v>920</v>
      </c>
      <c r="B1128" s="269">
        <v>0</v>
      </c>
      <c r="C1128" s="269">
        <v>0</v>
      </c>
      <c r="D1128" s="369" t="str">
        <f t="shared" si="26"/>
        <v/>
      </c>
    </row>
    <row r="1129" ht="36" customHeight="1" spans="1:4">
      <c r="A1129" s="268" t="s">
        <v>921</v>
      </c>
      <c r="B1129" s="269">
        <v>0</v>
      </c>
      <c r="C1129" s="269">
        <v>0</v>
      </c>
      <c r="D1129" s="369" t="str">
        <f t="shared" si="26"/>
        <v/>
      </c>
    </row>
    <row r="1130" ht="36" customHeight="1" spans="1:4">
      <c r="A1130" s="268" t="s">
        <v>922</v>
      </c>
      <c r="B1130" s="269">
        <v>0</v>
      </c>
      <c r="C1130" s="269">
        <v>0</v>
      </c>
      <c r="D1130" s="369" t="str">
        <f t="shared" si="26"/>
        <v/>
      </c>
    </row>
    <row r="1131" ht="36" customHeight="1" spans="1:4">
      <c r="A1131" s="268" t="s">
        <v>923</v>
      </c>
      <c r="B1131" s="269">
        <v>0</v>
      </c>
      <c r="C1131" s="269">
        <v>0</v>
      </c>
      <c r="D1131" s="369" t="str">
        <f t="shared" si="26"/>
        <v/>
      </c>
    </row>
    <row r="1132" ht="36" customHeight="1" spans="1:4">
      <c r="A1132" s="268" t="s">
        <v>924</v>
      </c>
      <c r="B1132" s="269">
        <v>0</v>
      </c>
      <c r="C1132" s="269">
        <v>0</v>
      </c>
      <c r="D1132" s="369" t="str">
        <f t="shared" si="26"/>
        <v/>
      </c>
    </row>
    <row r="1133" ht="36" customHeight="1" spans="1:4">
      <c r="A1133" s="268" t="s">
        <v>925</v>
      </c>
      <c r="B1133" s="269">
        <v>0</v>
      </c>
      <c r="C1133" s="269">
        <v>0</v>
      </c>
      <c r="D1133" s="369" t="str">
        <f t="shared" si="26"/>
        <v/>
      </c>
    </row>
    <row r="1134" ht="36" customHeight="1" spans="1:4">
      <c r="A1134" s="268" t="s">
        <v>926</v>
      </c>
      <c r="B1134" s="269">
        <v>0</v>
      </c>
      <c r="C1134" s="269">
        <v>0</v>
      </c>
      <c r="D1134" s="369" t="str">
        <f t="shared" si="26"/>
        <v/>
      </c>
    </row>
    <row r="1135" ht="36" customHeight="1" spans="1:4">
      <c r="A1135" s="268" t="s">
        <v>61</v>
      </c>
      <c r="B1135" s="269">
        <f>SUM(B1136,B1163,B1178)</f>
        <v>7891</v>
      </c>
      <c r="C1135" s="269">
        <f>SUM(C1136,C1163,C1178)</f>
        <v>6825</v>
      </c>
      <c r="D1135" s="369">
        <f t="shared" si="26"/>
        <v>-0.135</v>
      </c>
    </row>
    <row r="1136" ht="36" customHeight="1" spans="1:4">
      <c r="A1136" s="268" t="s">
        <v>927</v>
      </c>
      <c r="B1136" s="269">
        <f>SUM(B1137:B1162)</f>
        <v>6839</v>
      </c>
      <c r="C1136" s="269">
        <f>SUM(C1137:C1162)</f>
        <v>5622</v>
      </c>
      <c r="D1136" s="369">
        <f t="shared" si="26"/>
        <v>-0.178</v>
      </c>
    </row>
    <row r="1137" ht="36" customHeight="1" spans="1:4">
      <c r="A1137" s="271" t="s">
        <v>83</v>
      </c>
      <c r="B1137" s="272">
        <v>2007</v>
      </c>
      <c r="C1137" s="272">
        <v>2024</v>
      </c>
      <c r="D1137" s="370">
        <f t="shared" si="26"/>
        <v>0.008</v>
      </c>
    </row>
    <row r="1138" ht="36" customHeight="1" spans="1:4">
      <c r="A1138" s="271" t="s">
        <v>84</v>
      </c>
      <c r="B1138" s="272">
        <v>0</v>
      </c>
      <c r="C1138" s="272">
        <v>0</v>
      </c>
      <c r="D1138" s="370" t="str">
        <f t="shared" si="26"/>
        <v/>
      </c>
    </row>
    <row r="1139" ht="36" customHeight="1" spans="1:4">
      <c r="A1139" s="271" t="s">
        <v>85</v>
      </c>
      <c r="B1139" s="272">
        <v>0</v>
      </c>
      <c r="C1139" s="272">
        <v>0</v>
      </c>
      <c r="D1139" s="370" t="str">
        <f t="shared" si="26"/>
        <v/>
      </c>
    </row>
    <row r="1140" ht="36" customHeight="1" spans="1:4">
      <c r="A1140" s="271" t="s">
        <v>928</v>
      </c>
      <c r="B1140" s="272">
        <v>0</v>
      </c>
      <c r="C1140" s="272">
        <v>0</v>
      </c>
      <c r="D1140" s="370" t="str">
        <f t="shared" si="26"/>
        <v/>
      </c>
    </row>
    <row r="1141" ht="36" customHeight="1" spans="1:4">
      <c r="A1141" s="271" t="s">
        <v>929</v>
      </c>
      <c r="B1141" s="272">
        <v>52</v>
      </c>
      <c r="C1141" s="272">
        <v>0</v>
      </c>
      <c r="D1141" s="370">
        <f t="shared" si="26"/>
        <v>-1</v>
      </c>
    </row>
    <row r="1142" ht="36" customHeight="1" spans="1:4">
      <c r="A1142" s="271" t="s">
        <v>930</v>
      </c>
      <c r="B1142" s="272">
        <v>0</v>
      </c>
      <c r="C1142" s="272">
        <v>0</v>
      </c>
      <c r="D1142" s="370" t="str">
        <f t="shared" si="26"/>
        <v/>
      </c>
    </row>
    <row r="1143" ht="36" customHeight="1" spans="1:4">
      <c r="A1143" s="271" t="s">
        <v>931</v>
      </c>
      <c r="B1143" s="272">
        <v>0</v>
      </c>
      <c r="C1143" s="272">
        <v>0</v>
      </c>
      <c r="D1143" s="370" t="str">
        <f t="shared" si="26"/>
        <v/>
      </c>
    </row>
    <row r="1144" ht="36" customHeight="1" spans="1:4">
      <c r="A1144" s="271" t="s">
        <v>932</v>
      </c>
      <c r="B1144" s="272">
        <v>0</v>
      </c>
      <c r="C1144" s="272">
        <v>0</v>
      </c>
      <c r="D1144" s="370" t="str">
        <f t="shared" si="26"/>
        <v/>
      </c>
    </row>
    <row r="1145" ht="36" customHeight="1" spans="1:4">
      <c r="A1145" s="271" t="s">
        <v>933</v>
      </c>
      <c r="B1145" s="272">
        <v>0</v>
      </c>
      <c r="C1145" s="272">
        <v>0</v>
      </c>
      <c r="D1145" s="370" t="str">
        <f t="shared" si="26"/>
        <v/>
      </c>
    </row>
    <row r="1146" ht="36" customHeight="1" spans="1:4">
      <c r="A1146" s="271" t="s">
        <v>934</v>
      </c>
      <c r="B1146" s="272">
        <v>0</v>
      </c>
      <c r="C1146" s="272">
        <v>0</v>
      </c>
      <c r="D1146" s="370" t="str">
        <f t="shared" si="26"/>
        <v/>
      </c>
    </row>
    <row r="1147" ht="36" customHeight="1" spans="1:4">
      <c r="A1147" s="271" t="s">
        <v>935</v>
      </c>
      <c r="B1147" s="272">
        <v>0</v>
      </c>
      <c r="C1147" s="272">
        <v>0</v>
      </c>
      <c r="D1147" s="370" t="str">
        <f t="shared" si="26"/>
        <v/>
      </c>
    </row>
    <row r="1148" ht="36" customHeight="1" spans="1:4">
      <c r="A1148" s="271" t="s">
        <v>936</v>
      </c>
      <c r="B1148" s="272">
        <v>0</v>
      </c>
      <c r="C1148" s="272">
        <v>0</v>
      </c>
      <c r="D1148" s="370" t="str">
        <f t="shared" si="26"/>
        <v/>
      </c>
    </row>
    <row r="1149" ht="36" customHeight="1" spans="1:4">
      <c r="A1149" s="271" t="s">
        <v>937</v>
      </c>
      <c r="B1149" s="272">
        <v>0</v>
      </c>
      <c r="C1149" s="272">
        <v>0</v>
      </c>
      <c r="D1149" s="370" t="str">
        <f t="shared" si="26"/>
        <v/>
      </c>
    </row>
    <row r="1150" ht="36" customHeight="1" spans="1:4">
      <c r="A1150" s="271" t="s">
        <v>938</v>
      </c>
      <c r="B1150" s="272">
        <v>0</v>
      </c>
      <c r="C1150" s="272">
        <v>0</v>
      </c>
      <c r="D1150" s="370" t="str">
        <f t="shared" si="26"/>
        <v/>
      </c>
    </row>
    <row r="1151" ht="36" customHeight="1" spans="1:4">
      <c r="A1151" s="271" t="s">
        <v>939</v>
      </c>
      <c r="B1151" s="272">
        <v>0</v>
      </c>
      <c r="C1151" s="272">
        <v>0</v>
      </c>
      <c r="D1151" s="370" t="str">
        <f t="shared" si="26"/>
        <v/>
      </c>
    </row>
    <row r="1152" ht="36" customHeight="1" spans="1:4">
      <c r="A1152" s="271" t="s">
        <v>940</v>
      </c>
      <c r="B1152" s="272">
        <v>0</v>
      </c>
      <c r="C1152" s="272">
        <v>0</v>
      </c>
      <c r="D1152" s="370" t="str">
        <f t="shared" si="26"/>
        <v/>
      </c>
    </row>
    <row r="1153" ht="36" customHeight="1" spans="1:4">
      <c r="A1153" s="271" t="s">
        <v>941</v>
      </c>
      <c r="B1153" s="272">
        <v>0</v>
      </c>
      <c r="C1153" s="272">
        <v>0</v>
      </c>
      <c r="D1153" s="369" t="str">
        <f t="shared" si="26"/>
        <v/>
      </c>
    </row>
    <row r="1154" ht="36" customHeight="1" spans="1:4">
      <c r="A1154" s="271" t="s">
        <v>942</v>
      </c>
      <c r="B1154" s="272">
        <v>0</v>
      </c>
      <c r="C1154" s="272">
        <v>0</v>
      </c>
      <c r="D1154" s="370" t="str">
        <f t="shared" si="26"/>
        <v/>
      </c>
    </row>
    <row r="1155" ht="36" customHeight="1" spans="1:4">
      <c r="A1155" s="271" t="s">
        <v>943</v>
      </c>
      <c r="B1155" s="272">
        <v>0</v>
      </c>
      <c r="C1155" s="272">
        <v>0</v>
      </c>
      <c r="D1155" s="370" t="str">
        <f t="shared" si="26"/>
        <v/>
      </c>
    </row>
    <row r="1156" ht="36" customHeight="1" spans="1:4">
      <c r="A1156" s="271" t="s">
        <v>944</v>
      </c>
      <c r="B1156" s="272">
        <v>0</v>
      </c>
      <c r="C1156" s="272">
        <v>0</v>
      </c>
      <c r="D1156" s="370" t="str">
        <f t="shared" si="26"/>
        <v/>
      </c>
    </row>
    <row r="1157" ht="36" customHeight="1" spans="1:4">
      <c r="A1157" s="271" t="s">
        <v>945</v>
      </c>
      <c r="B1157" s="272">
        <v>0</v>
      </c>
      <c r="C1157" s="272">
        <v>0</v>
      </c>
      <c r="D1157" s="370" t="str">
        <f t="shared" si="26"/>
        <v/>
      </c>
    </row>
    <row r="1158" ht="36" customHeight="1" spans="1:4">
      <c r="A1158" s="271" t="s">
        <v>946</v>
      </c>
      <c r="B1158" s="272">
        <v>0</v>
      </c>
      <c r="C1158" s="272">
        <v>0</v>
      </c>
      <c r="D1158" s="370" t="str">
        <f t="shared" si="26"/>
        <v/>
      </c>
    </row>
    <row r="1159" ht="36" customHeight="1" spans="1:4">
      <c r="A1159" s="271" t="s">
        <v>947</v>
      </c>
      <c r="B1159" s="272">
        <v>0</v>
      </c>
      <c r="C1159" s="272">
        <v>0</v>
      </c>
      <c r="D1159" s="370" t="str">
        <f t="shared" si="26"/>
        <v/>
      </c>
    </row>
    <row r="1160" ht="36" customHeight="1" spans="1:4">
      <c r="A1160" s="271" t="s">
        <v>948</v>
      </c>
      <c r="B1160" s="272">
        <v>0</v>
      </c>
      <c r="C1160" s="272">
        <v>50</v>
      </c>
      <c r="D1160" s="370" t="str">
        <f t="shared" si="26"/>
        <v/>
      </c>
    </row>
    <row r="1161" ht="36" customHeight="1" spans="1:4">
      <c r="A1161" s="271" t="s">
        <v>92</v>
      </c>
      <c r="B1161" s="272">
        <v>387</v>
      </c>
      <c r="C1161" s="272">
        <v>628</v>
      </c>
      <c r="D1161" s="370">
        <f t="shared" si="26"/>
        <v>0.623</v>
      </c>
    </row>
    <row r="1162" ht="36" customHeight="1" spans="1:4">
      <c r="A1162" s="271" t="s">
        <v>949</v>
      </c>
      <c r="B1162" s="272">
        <v>4393</v>
      </c>
      <c r="C1162" s="272">
        <v>2920</v>
      </c>
      <c r="D1162" s="370">
        <f t="shared" si="26"/>
        <v>-0.335</v>
      </c>
    </row>
    <row r="1163" ht="36" customHeight="1" spans="1:4">
      <c r="A1163" s="268" t="s">
        <v>950</v>
      </c>
      <c r="B1163" s="269">
        <f>SUM(B1164:B1177)</f>
        <v>1052</v>
      </c>
      <c r="C1163" s="269">
        <f>SUM(C1164:C1177)</f>
        <v>1203</v>
      </c>
      <c r="D1163" s="369">
        <f t="shared" si="26"/>
        <v>0.144</v>
      </c>
    </row>
    <row r="1164" ht="36" customHeight="1" spans="1:4">
      <c r="A1164" s="271" t="s">
        <v>83</v>
      </c>
      <c r="B1164" s="272">
        <v>0</v>
      </c>
      <c r="C1164" s="272">
        <v>0</v>
      </c>
      <c r="D1164" s="370" t="str">
        <f t="shared" si="26"/>
        <v/>
      </c>
    </row>
    <row r="1165" ht="36" customHeight="1" spans="1:4">
      <c r="A1165" s="271" t="s">
        <v>84</v>
      </c>
      <c r="B1165" s="272">
        <v>0</v>
      </c>
      <c r="C1165" s="272">
        <v>0</v>
      </c>
      <c r="D1165" s="370" t="str">
        <f t="shared" si="26"/>
        <v/>
      </c>
    </row>
    <row r="1166" ht="36" customHeight="1" spans="1:4">
      <c r="A1166" s="271" t="s">
        <v>85</v>
      </c>
      <c r="B1166" s="272">
        <v>0</v>
      </c>
      <c r="C1166" s="272">
        <v>0</v>
      </c>
      <c r="D1166" s="370" t="str">
        <f t="shared" si="26"/>
        <v/>
      </c>
    </row>
    <row r="1167" ht="36" customHeight="1" spans="1:4">
      <c r="A1167" s="271" t="s">
        <v>951</v>
      </c>
      <c r="B1167" s="272">
        <v>0</v>
      </c>
      <c r="C1167" s="272">
        <v>0</v>
      </c>
      <c r="D1167" s="370" t="str">
        <f t="shared" si="26"/>
        <v/>
      </c>
    </row>
    <row r="1168" ht="36" customHeight="1" spans="1:4">
      <c r="A1168" s="271" t="s">
        <v>952</v>
      </c>
      <c r="B1168" s="272">
        <v>0</v>
      </c>
      <c r="C1168" s="272">
        <v>0</v>
      </c>
      <c r="D1168" s="369" t="str">
        <f t="shared" si="26"/>
        <v/>
      </c>
    </row>
    <row r="1169" ht="36" customHeight="1" spans="1:4">
      <c r="A1169" s="271" t="s">
        <v>953</v>
      </c>
      <c r="B1169" s="272">
        <v>0</v>
      </c>
      <c r="C1169" s="272">
        <v>0</v>
      </c>
      <c r="D1169" s="369" t="str">
        <f t="shared" si="26"/>
        <v/>
      </c>
    </row>
    <row r="1170" ht="36" customHeight="1" spans="1:4">
      <c r="A1170" s="271" t="s">
        <v>954</v>
      </c>
      <c r="B1170" s="272">
        <v>0</v>
      </c>
      <c r="C1170" s="272">
        <v>0</v>
      </c>
      <c r="D1170" s="369" t="str">
        <f t="shared" si="26"/>
        <v/>
      </c>
    </row>
    <row r="1171" ht="36" customHeight="1" spans="1:4">
      <c r="A1171" s="271" t="s">
        <v>955</v>
      </c>
      <c r="B1171" s="272">
        <v>126</v>
      </c>
      <c r="C1171" s="272">
        <v>1203</v>
      </c>
      <c r="D1171" s="369">
        <f t="shared" si="26"/>
        <v>8.548</v>
      </c>
    </row>
    <row r="1172" ht="36" customHeight="1" spans="1:4">
      <c r="A1172" s="271" t="s">
        <v>956</v>
      </c>
      <c r="B1172" s="272">
        <v>0</v>
      </c>
      <c r="C1172" s="272">
        <v>0</v>
      </c>
      <c r="D1172" s="370" t="str">
        <f t="shared" si="26"/>
        <v/>
      </c>
    </row>
    <row r="1173" ht="36" customHeight="1" spans="1:4">
      <c r="A1173" s="271" t="s">
        <v>957</v>
      </c>
      <c r="B1173" s="272">
        <v>0</v>
      </c>
      <c r="C1173" s="272">
        <v>0</v>
      </c>
      <c r="D1173" s="370" t="str">
        <f t="shared" si="26"/>
        <v/>
      </c>
    </row>
    <row r="1174" ht="36" customHeight="1" spans="1:4">
      <c r="A1174" s="271" t="s">
        <v>958</v>
      </c>
      <c r="B1174" s="272">
        <v>0</v>
      </c>
      <c r="C1174" s="272">
        <v>0</v>
      </c>
      <c r="D1174" s="370" t="str">
        <f t="shared" si="26"/>
        <v/>
      </c>
    </row>
    <row r="1175" ht="36" customHeight="1" spans="1:4">
      <c r="A1175" s="271" t="s">
        <v>959</v>
      </c>
      <c r="B1175" s="272">
        <v>0</v>
      </c>
      <c r="C1175" s="272">
        <v>0</v>
      </c>
      <c r="D1175" s="370" t="str">
        <f t="shared" si="26"/>
        <v/>
      </c>
    </row>
    <row r="1176" ht="36" customHeight="1" spans="1:4">
      <c r="A1176" s="271" t="s">
        <v>960</v>
      </c>
      <c r="B1176" s="272">
        <v>0</v>
      </c>
      <c r="C1176" s="272">
        <v>0</v>
      </c>
      <c r="D1176" s="370" t="str">
        <f t="shared" si="26"/>
        <v/>
      </c>
    </row>
    <row r="1177" ht="36" customHeight="1" spans="1:4">
      <c r="A1177" s="271" t="s">
        <v>961</v>
      </c>
      <c r="B1177" s="272">
        <v>926</v>
      </c>
      <c r="C1177" s="272">
        <v>0</v>
      </c>
      <c r="D1177" s="370">
        <f t="shared" si="26"/>
        <v>-1</v>
      </c>
    </row>
    <row r="1178" ht="36" customHeight="1" spans="1:4">
      <c r="A1178" s="268" t="s">
        <v>962</v>
      </c>
      <c r="B1178" s="269">
        <f>B1179</f>
        <v>0</v>
      </c>
      <c r="C1178" s="269">
        <f>C1179</f>
        <v>0</v>
      </c>
      <c r="D1178" s="369" t="str">
        <f t="shared" si="26"/>
        <v/>
      </c>
    </row>
    <row r="1179" ht="36" customHeight="1" spans="1:4">
      <c r="A1179" s="271" t="s">
        <v>963</v>
      </c>
      <c r="B1179" s="272">
        <v>0</v>
      </c>
      <c r="C1179" s="272">
        <v>0</v>
      </c>
      <c r="D1179" s="370" t="str">
        <f t="shared" si="26"/>
        <v/>
      </c>
    </row>
    <row r="1180" ht="36" customHeight="1" spans="1:4">
      <c r="A1180" s="268" t="s">
        <v>62</v>
      </c>
      <c r="B1180" s="269">
        <f>SUM(B1181,B1192,B1196)</f>
        <v>21037</v>
      </c>
      <c r="C1180" s="269">
        <f>SUM(C1181,C1192,C1196)</f>
        <v>40003</v>
      </c>
      <c r="D1180" s="369">
        <f t="shared" si="26"/>
        <v>0.902</v>
      </c>
    </row>
    <row r="1181" ht="36" customHeight="1" spans="1:4">
      <c r="A1181" s="268" t="s">
        <v>964</v>
      </c>
      <c r="B1181" s="269">
        <f>SUM(B1182:B1191)</f>
        <v>8483</v>
      </c>
      <c r="C1181" s="269">
        <f>SUM(C1182:C1191)</f>
        <v>26189</v>
      </c>
      <c r="D1181" s="369">
        <f t="shared" si="26"/>
        <v>2.087</v>
      </c>
    </row>
    <row r="1182" ht="36" customHeight="1" spans="1:4">
      <c r="A1182" s="271" t="s">
        <v>965</v>
      </c>
      <c r="B1182" s="272">
        <v>0</v>
      </c>
      <c r="C1182" s="272">
        <v>0</v>
      </c>
      <c r="D1182" s="369" t="str">
        <f t="shared" si="26"/>
        <v/>
      </c>
    </row>
    <row r="1183" ht="36" customHeight="1" spans="1:4">
      <c r="A1183" s="271" t="s">
        <v>966</v>
      </c>
      <c r="B1183" s="272">
        <v>0</v>
      </c>
      <c r="C1183" s="272">
        <v>0</v>
      </c>
      <c r="D1183" s="370" t="str">
        <f t="shared" si="26"/>
        <v/>
      </c>
    </row>
    <row r="1184" ht="36" customHeight="1" spans="1:4">
      <c r="A1184" s="271" t="s">
        <v>967</v>
      </c>
      <c r="B1184" s="272">
        <v>0</v>
      </c>
      <c r="C1184" s="272">
        <v>0</v>
      </c>
      <c r="D1184" s="370" t="str">
        <f t="shared" si="26"/>
        <v/>
      </c>
    </row>
    <row r="1185" ht="36" customHeight="1" spans="1:4">
      <c r="A1185" s="271" t="s">
        <v>968</v>
      </c>
      <c r="B1185" s="272">
        <v>0</v>
      </c>
      <c r="C1185" s="272">
        <v>0</v>
      </c>
      <c r="D1185" s="370" t="str">
        <f t="shared" si="26"/>
        <v/>
      </c>
    </row>
    <row r="1186" ht="36" customHeight="1" spans="1:4">
      <c r="A1186" s="271" t="s">
        <v>969</v>
      </c>
      <c r="B1186" s="272">
        <v>0</v>
      </c>
      <c r="C1186" s="272">
        <v>0</v>
      </c>
      <c r="D1186" s="369" t="str">
        <f t="shared" si="26"/>
        <v/>
      </c>
    </row>
    <row r="1187" ht="36" customHeight="1" spans="1:4">
      <c r="A1187" s="271" t="s">
        <v>970</v>
      </c>
      <c r="B1187" s="272">
        <v>8483</v>
      </c>
      <c r="C1187" s="272">
        <v>26189</v>
      </c>
      <c r="D1187" s="370">
        <f t="shared" si="26"/>
        <v>2.087</v>
      </c>
    </row>
    <row r="1188" ht="36" customHeight="1" spans="1:4">
      <c r="A1188" s="271" t="s">
        <v>971</v>
      </c>
      <c r="B1188" s="272">
        <v>0</v>
      </c>
      <c r="C1188" s="272">
        <v>0</v>
      </c>
      <c r="D1188" s="370" t="str">
        <f t="shared" si="26"/>
        <v/>
      </c>
    </row>
    <row r="1189" ht="36" customHeight="1" spans="1:4">
      <c r="A1189" s="271" t="s">
        <v>972</v>
      </c>
      <c r="B1189" s="272">
        <v>0</v>
      </c>
      <c r="C1189" s="272">
        <v>0</v>
      </c>
      <c r="D1189" s="370" t="str">
        <f t="shared" ref="D1189:D1252" si="27">IF(B1189&lt;&gt;0,C1189/B1189-1,"")</f>
        <v/>
      </c>
    </row>
    <row r="1190" ht="36" customHeight="1" spans="1:4">
      <c r="A1190" s="271" t="s">
        <v>973</v>
      </c>
      <c r="B1190" s="272">
        <v>0</v>
      </c>
      <c r="C1190" s="272">
        <v>0</v>
      </c>
      <c r="D1190" s="369" t="str">
        <f t="shared" si="27"/>
        <v/>
      </c>
    </row>
    <row r="1191" ht="36" customHeight="1" spans="1:4">
      <c r="A1191" s="271" t="s">
        <v>974</v>
      </c>
      <c r="B1191" s="272">
        <v>0</v>
      </c>
      <c r="C1191" s="272">
        <v>0</v>
      </c>
      <c r="D1191" s="369" t="str">
        <f t="shared" si="27"/>
        <v/>
      </c>
    </row>
    <row r="1192" ht="36" customHeight="1" spans="1:4">
      <c r="A1192" s="268" t="s">
        <v>975</v>
      </c>
      <c r="B1192" s="269">
        <f>SUM(B1193:B1195)</f>
        <v>9654</v>
      </c>
      <c r="C1192" s="269">
        <f>SUM(C1193:C1195)</f>
        <v>10941</v>
      </c>
      <c r="D1192" s="369">
        <f t="shared" si="27"/>
        <v>0.133</v>
      </c>
    </row>
    <row r="1193" ht="36" customHeight="1" spans="1:4">
      <c r="A1193" s="271" t="s">
        <v>976</v>
      </c>
      <c r="B1193" s="272">
        <v>9446</v>
      </c>
      <c r="C1193" s="272">
        <v>10841</v>
      </c>
      <c r="D1193" s="370">
        <f t="shared" si="27"/>
        <v>0.148</v>
      </c>
    </row>
    <row r="1194" ht="36" customHeight="1" spans="1:4">
      <c r="A1194" s="271" t="s">
        <v>977</v>
      </c>
      <c r="B1194" s="272">
        <v>0</v>
      </c>
      <c r="C1194" s="272">
        <v>0</v>
      </c>
      <c r="D1194" s="370" t="str">
        <f t="shared" si="27"/>
        <v/>
      </c>
    </row>
    <row r="1195" ht="36" customHeight="1" spans="1:4">
      <c r="A1195" s="271" t="s">
        <v>978</v>
      </c>
      <c r="B1195" s="272">
        <v>208</v>
      </c>
      <c r="C1195" s="272">
        <v>100</v>
      </c>
      <c r="D1195" s="370">
        <f t="shared" si="27"/>
        <v>-0.519</v>
      </c>
    </row>
    <row r="1196" ht="36" customHeight="1" spans="1:4">
      <c r="A1196" s="268" t="s">
        <v>979</v>
      </c>
      <c r="B1196" s="269">
        <f>SUM(B1197:B1199)</f>
        <v>2900</v>
      </c>
      <c r="C1196" s="269">
        <f>SUM(C1197:C1199)</f>
        <v>2873</v>
      </c>
      <c r="D1196" s="369">
        <f t="shared" si="27"/>
        <v>-0.009</v>
      </c>
    </row>
    <row r="1197" ht="36" customHeight="1" spans="1:4">
      <c r="A1197" s="271" t="s">
        <v>980</v>
      </c>
      <c r="B1197" s="272">
        <v>0</v>
      </c>
      <c r="C1197" s="272">
        <v>0</v>
      </c>
      <c r="D1197" s="370" t="str">
        <f t="shared" si="27"/>
        <v/>
      </c>
    </row>
    <row r="1198" ht="36" customHeight="1" spans="1:4">
      <c r="A1198" s="271" t="s">
        <v>981</v>
      </c>
      <c r="B1198" s="272">
        <v>2041</v>
      </c>
      <c r="C1198" s="272">
        <v>2115</v>
      </c>
      <c r="D1198" s="370">
        <f t="shared" si="27"/>
        <v>0.036</v>
      </c>
    </row>
    <row r="1199" ht="36" customHeight="1" spans="1:4">
      <c r="A1199" s="271" t="s">
        <v>982</v>
      </c>
      <c r="B1199" s="272">
        <v>859</v>
      </c>
      <c r="C1199" s="272">
        <v>758</v>
      </c>
      <c r="D1199" s="370">
        <f t="shared" si="27"/>
        <v>-0.118</v>
      </c>
    </row>
    <row r="1200" ht="36" customHeight="1" spans="1:4">
      <c r="A1200" s="268" t="s">
        <v>63</v>
      </c>
      <c r="B1200" s="269">
        <f>SUM(B1201,B1219,B1233,B1239,B1245)</f>
        <v>14058</v>
      </c>
      <c r="C1200" s="269">
        <f>SUM(C1201,C1219,C1233,C1239,C1245)</f>
        <v>5591</v>
      </c>
      <c r="D1200" s="369">
        <f t="shared" si="27"/>
        <v>-0.602</v>
      </c>
    </row>
    <row r="1201" ht="36" customHeight="1" spans="1:4">
      <c r="A1201" s="268" t="s">
        <v>983</v>
      </c>
      <c r="B1201" s="269">
        <f>SUM(B1202:B1218)</f>
        <v>1145</v>
      </c>
      <c r="C1201" s="269">
        <f>SUM(C1202:C1218)</f>
        <v>0</v>
      </c>
      <c r="D1201" s="369">
        <f t="shared" si="27"/>
        <v>-1</v>
      </c>
    </row>
    <row r="1202" ht="36" customHeight="1" spans="1:4">
      <c r="A1202" s="271" t="s">
        <v>83</v>
      </c>
      <c r="B1202" s="272">
        <v>0</v>
      </c>
      <c r="C1202" s="272">
        <v>0</v>
      </c>
      <c r="D1202" s="370" t="str">
        <f t="shared" si="27"/>
        <v/>
      </c>
    </row>
    <row r="1203" ht="36" customHeight="1" spans="1:4">
      <c r="A1203" s="271" t="s">
        <v>84</v>
      </c>
      <c r="B1203" s="272">
        <v>0</v>
      </c>
      <c r="C1203" s="272">
        <v>0</v>
      </c>
      <c r="D1203" s="370" t="str">
        <f t="shared" si="27"/>
        <v/>
      </c>
    </row>
    <row r="1204" ht="36" customHeight="1" spans="1:4">
      <c r="A1204" s="271" t="s">
        <v>85</v>
      </c>
      <c r="B1204" s="272">
        <v>0</v>
      </c>
      <c r="C1204" s="272">
        <v>0</v>
      </c>
      <c r="D1204" s="370" t="str">
        <f t="shared" si="27"/>
        <v/>
      </c>
    </row>
    <row r="1205" ht="36" customHeight="1" spans="1:4">
      <c r="A1205" s="271" t="s">
        <v>984</v>
      </c>
      <c r="B1205" s="272">
        <v>0</v>
      </c>
      <c r="C1205" s="272">
        <v>0</v>
      </c>
      <c r="D1205" s="370" t="str">
        <f t="shared" si="27"/>
        <v/>
      </c>
    </row>
    <row r="1206" ht="36" customHeight="1" spans="1:4">
      <c r="A1206" s="271" t="s">
        <v>985</v>
      </c>
      <c r="B1206" s="272">
        <v>0</v>
      </c>
      <c r="C1206" s="272">
        <v>0</v>
      </c>
      <c r="D1206" s="370" t="str">
        <f t="shared" si="27"/>
        <v/>
      </c>
    </row>
    <row r="1207" ht="36" customHeight="1" spans="1:4">
      <c r="A1207" s="271" t="s">
        <v>986</v>
      </c>
      <c r="B1207" s="272">
        <v>0</v>
      </c>
      <c r="C1207" s="272">
        <v>0</v>
      </c>
      <c r="D1207" s="369" t="str">
        <f t="shared" si="27"/>
        <v/>
      </c>
    </row>
    <row r="1208" ht="36" customHeight="1" spans="1:4">
      <c r="A1208" s="271" t="s">
        <v>987</v>
      </c>
      <c r="B1208" s="272">
        <v>0</v>
      </c>
      <c r="C1208" s="272">
        <v>0</v>
      </c>
      <c r="D1208" s="370" t="str">
        <f t="shared" si="27"/>
        <v/>
      </c>
    </row>
    <row r="1209" ht="36" customHeight="1" spans="1:4">
      <c r="A1209" s="271" t="s">
        <v>988</v>
      </c>
      <c r="B1209" s="272">
        <v>0</v>
      </c>
      <c r="C1209" s="272">
        <v>0</v>
      </c>
      <c r="D1209" s="370" t="str">
        <f t="shared" si="27"/>
        <v/>
      </c>
    </row>
    <row r="1210" ht="36" customHeight="1" spans="1:4">
      <c r="A1210" s="271" t="s">
        <v>989</v>
      </c>
      <c r="B1210" s="272">
        <v>0</v>
      </c>
      <c r="C1210" s="272">
        <v>0</v>
      </c>
      <c r="D1210" s="370" t="str">
        <f t="shared" si="27"/>
        <v/>
      </c>
    </row>
    <row r="1211" ht="36" customHeight="1" spans="1:4">
      <c r="A1211" s="271" t="s">
        <v>990</v>
      </c>
      <c r="B1211" s="272">
        <v>0</v>
      </c>
      <c r="C1211" s="272">
        <v>0</v>
      </c>
      <c r="D1211" s="370" t="str">
        <f t="shared" si="27"/>
        <v/>
      </c>
    </row>
    <row r="1212" ht="36" customHeight="1" spans="1:4">
      <c r="A1212" s="271" t="s">
        <v>991</v>
      </c>
      <c r="B1212" s="272">
        <v>557</v>
      </c>
      <c r="C1212" s="272">
        <v>0</v>
      </c>
      <c r="D1212" s="370">
        <f t="shared" si="27"/>
        <v>-1</v>
      </c>
    </row>
    <row r="1213" ht="36" customHeight="1" spans="1:4">
      <c r="A1213" s="271" t="s">
        <v>992</v>
      </c>
      <c r="B1213" s="272">
        <v>0</v>
      </c>
      <c r="C1213" s="272">
        <v>0</v>
      </c>
      <c r="D1213" s="370" t="str">
        <f t="shared" si="27"/>
        <v/>
      </c>
    </row>
    <row r="1214" ht="36" customHeight="1" spans="1:4">
      <c r="A1214" s="375" t="s">
        <v>993</v>
      </c>
      <c r="B1214" s="272"/>
      <c r="C1214" s="272">
        <v>0</v>
      </c>
      <c r="D1214" s="370" t="str">
        <f t="shared" si="27"/>
        <v/>
      </c>
    </row>
    <row r="1215" ht="36" customHeight="1" spans="1:4">
      <c r="A1215" s="375" t="s">
        <v>994</v>
      </c>
      <c r="B1215" s="272"/>
      <c r="C1215" s="272">
        <v>0</v>
      </c>
      <c r="D1215" s="370" t="str">
        <f t="shared" si="27"/>
        <v/>
      </c>
    </row>
    <row r="1216" ht="36" customHeight="1" spans="1:4">
      <c r="A1216" s="375" t="s">
        <v>995</v>
      </c>
      <c r="B1216" s="272"/>
      <c r="C1216" s="272">
        <v>0</v>
      </c>
      <c r="D1216" s="370" t="str">
        <f t="shared" si="27"/>
        <v/>
      </c>
    </row>
    <row r="1217" ht="36" customHeight="1" spans="1:4">
      <c r="A1217" s="271" t="s">
        <v>92</v>
      </c>
      <c r="B1217" s="272">
        <v>0</v>
      </c>
      <c r="C1217" s="272">
        <v>0</v>
      </c>
      <c r="D1217" s="370" t="str">
        <f t="shared" si="27"/>
        <v/>
      </c>
    </row>
    <row r="1218" ht="36" customHeight="1" spans="1:4">
      <c r="A1218" s="271" t="s">
        <v>996</v>
      </c>
      <c r="B1218" s="272">
        <v>588</v>
      </c>
      <c r="C1218" s="272">
        <v>0</v>
      </c>
      <c r="D1218" s="370">
        <f t="shared" si="27"/>
        <v>-1</v>
      </c>
    </row>
    <row r="1219" ht="36" customHeight="1" spans="1:4">
      <c r="A1219" s="268" t="s">
        <v>997</v>
      </c>
      <c r="B1219" s="269">
        <f>SUM(B1220:B1232)</f>
        <v>0</v>
      </c>
      <c r="C1219" s="269">
        <f>SUM(C1220:C1232)</f>
        <v>0</v>
      </c>
      <c r="D1219" s="369" t="str">
        <f t="shared" si="27"/>
        <v/>
      </c>
    </row>
    <row r="1220" ht="36" customHeight="1" spans="1:4">
      <c r="A1220" s="271" t="s">
        <v>83</v>
      </c>
      <c r="B1220" s="272">
        <v>0</v>
      </c>
      <c r="C1220" s="272">
        <v>0</v>
      </c>
      <c r="D1220" s="370" t="str">
        <f t="shared" si="27"/>
        <v/>
      </c>
    </row>
    <row r="1221" ht="36" customHeight="1" spans="1:4">
      <c r="A1221" s="271" t="s">
        <v>84</v>
      </c>
      <c r="B1221" s="272">
        <v>0</v>
      </c>
      <c r="C1221" s="272">
        <v>0</v>
      </c>
      <c r="D1221" s="369" t="str">
        <f t="shared" si="27"/>
        <v/>
      </c>
    </row>
    <row r="1222" ht="36" customHeight="1" spans="1:4">
      <c r="A1222" s="271" t="s">
        <v>85</v>
      </c>
      <c r="B1222" s="272">
        <v>0</v>
      </c>
      <c r="C1222" s="272">
        <v>0</v>
      </c>
      <c r="D1222" s="370" t="str">
        <f t="shared" si="27"/>
        <v/>
      </c>
    </row>
    <row r="1223" ht="36" customHeight="1" spans="1:4">
      <c r="A1223" s="271" t="s">
        <v>998</v>
      </c>
      <c r="B1223" s="272">
        <v>0</v>
      </c>
      <c r="C1223" s="272">
        <v>0</v>
      </c>
      <c r="D1223" s="370" t="str">
        <f t="shared" si="27"/>
        <v/>
      </c>
    </row>
    <row r="1224" ht="36" customHeight="1" spans="1:4">
      <c r="A1224" s="271" t="s">
        <v>999</v>
      </c>
      <c r="B1224" s="272">
        <v>0</v>
      </c>
      <c r="C1224" s="272">
        <v>0</v>
      </c>
      <c r="D1224" s="370" t="str">
        <f t="shared" si="27"/>
        <v/>
      </c>
    </row>
    <row r="1225" ht="36" customHeight="1" spans="1:4">
      <c r="A1225" s="271" t="s">
        <v>1000</v>
      </c>
      <c r="B1225" s="272">
        <v>0</v>
      </c>
      <c r="C1225" s="272">
        <v>0</v>
      </c>
      <c r="D1225" s="370" t="str">
        <f t="shared" si="27"/>
        <v/>
      </c>
    </row>
    <row r="1226" ht="36" customHeight="1" spans="1:4">
      <c r="A1226" s="271" t="s">
        <v>1001</v>
      </c>
      <c r="B1226" s="272">
        <v>0</v>
      </c>
      <c r="C1226" s="272">
        <v>0</v>
      </c>
      <c r="D1226" s="369" t="str">
        <f t="shared" si="27"/>
        <v/>
      </c>
    </row>
    <row r="1227" ht="36" customHeight="1" spans="1:4">
      <c r="A1227" s="271" t="s">
        <v>1002</v>
      </c>
      <c r="B1227" s="272">
        <v>0</v>
      </c>
      <c r="C1227" s="272">
        <v>0</v>
      </c>
      <c r="D1227" s="370" t="str">
        <f t="shared" si="27"/>
        <v/>
      </c>
    </row>
    <row r="1228" ht="36" customHeight="1" spans="1:4">
      <c r="A1228" s="271" t="s">
        <v>1003</v>
      </c>
      <c r="B1228" s="272">
        <v>0</v>
      </c>
      <c r="C1228" s="272">
        <v>0</v>
      </c>
      <c r="D1228" s="370" t="str">
        <f t="shared" si="27"/>
        <v/>
      </c>
    </row>
    <row r="1229" ht="36" customHeight="1" spans="1:4">
      <c r="A1229" s="271" t="s">
        <v>1004</v>
      </c>
      <c r="B1229" s="272">
        <v>0</v>
      </c>
      <c r="C1229" s="272">
        <v>0</v>
      </c>
      <c r="D1229" s="370" t="str">
        <f t="shared" si="27"/>
        <v/>
      </c>
    </row>
    <row r="1230" ht="36" customHeight="1" spans="1:4">
      <c r="A1230" s="271" t="s">
        <v>1005</v>
      </c>
      <c r="B1230" s="272">
        <v>0</v>
      </c>
      <c r="C1230" s="272">
        <v>0</v>
      </c>
      <c r="D1230" s="370" t="str">
        <f t="shared" si="27"/>
        <v/>
      </c>
    </row>
    <row r="1231" ht="36" customHeight="1" spans="1:4">
      <c r="A1231" s="271" t="s">
        <v>92</v>
      </c>
      <c r="B1231" s="272">
        <v>0</v>
      </c>
      <c r="C1231" s="272">
        <v>0</v>
      </c>
      <c r="D1231" s="370" t="str">
        <f t="shared" si="27"/>
        <v/>
      </c>
    </row>
    <row r="1232" ht="36" customHeight="1" spans="1:4">
      <c r="A1232" s="271" t="s">
        <v>1006</v>
      </c>
      <c r="B1232" s="272">
        <v>0</v>
      </c>
      <c r="C1232" s="272">
        <v>0</v>
      </c>
      <c r="D1232" s="369" t="str">
        <f t="shared" si="27"/>
        <v/>
      </c>
    </row>
    <row r="1233" ht="36" customHeight="1" spans="1:4">
      <c r="A1233" s="268" t="s">
        <v>1007</v>
      </c>
      <c r="B1233" s="269">
        <f>SUM(B1234:B1238)</f>
        <v>3000</v>
      </c>
      <c r="C1233" s="269">
        <f>SUM(C1234:C1238)</f>
        <v>0</v>
      </c>
      <c r="D1233" s="369">
        <f t="shared" si="27"/>
        <v>-1</v>
      </c>
    </row>
    <row r="1234" ht="36" customHeight="1" spans="1:4">
      <c r="A1234" s="271" t="s">
        <v>1008</v>
      </c>
      <c r="B1234" s="272">
        <v>0</v>
      </c>
      <c r="C1234" s="272">
        <v>0</v>
      </c>
      <c r="D1234" s="370" t="str">
        <f t="shared" si="27"/>
        <v/>
      </c>
    </row>
    <row r="1235" ht="36" customHeight="1" spans="1:4">
      <c r="A1235" s="271" t="s">
        <v>1009</v>
      </c>
      <c r="B1235" s="272">
        <v>0</v>
      </c>
      <c r="C1235" s="272">
        <v>0</v>
      </c>
      <c r="D1235" s="370" t="str">
        <f t="shared" si="27"/>
        <v/>
      </c>
    </row>
    <row r="1236" ht="36" customHeight="1" spans="1:4">
      <c r="A1236" s="271" t="s">
        <v>1010</v>
      </c>
      <c r="B1236" s="272">
        <v>0</v>
      </c>
      <c r="C1236" s="272">
        <v>0</v>
      </c>
      <c r="D1236" s="370" t="str">
        <f t="shared" si="27"/>
        <v/>
      </c>
    </row>
    <row r="1237" ht="36" customHeight="1" spans="1:4">
      <c r="A1237" s="375" t="s">
        <v>1011</v>
      </c>
      <c r="B1237" s="272"/>
      <c r="C1237" s="272">
        <v>0</v>
      </c>
      <c r="D1237" s="370" t="str">
        <f t="shared" si="27"/>
        <v/>
      </c>
    </row>
    <row r="1238" ht="36" customHeight="1" spans="1:4">
      <c r="A1238" s="271" t="s">
        <v>1012</v>
      </c>
      <c r="B1238" s="272">
        <v>3000</v>
      </c>
      <c r="C1238" s="272">
        <v>0</v>
      </c>
      <c r="D1238" s="370">
        <f t="shared" si="27"/>
        <v>-1</v>
      </c>
    </row>
    <row r="1239" ht="36" customHeight="1" spans="1:4">
      <c r="A1239" s="268" t="s">
        <v>1013</v>
      </c>
      <c r="B1239" s="269">
        <f>SUM(B1240:B1244)</f>
        <v>913</v>
      </c>
      <c r="C1239" s="269">
        <f>SUM(C1240:C1244)</f>
        <v>591</v>
      </c>
      <c r="D1239" s="369">
        <f t="shared" si="27"/>
        <v>-0.353</v>
      </c>
    </row>
    <row r="1240" ht="36" customHeight="1" spans="1:4">
      <c r="A1240" s="271" t="s">
        <v>1014</v>
      </c>
      <c r="B1240" s="272">
        <v>0</v>
      </c>
      <c r="C1240" s="272">
        <v>0</v>
      </c>
      <c r="D1240" s="370" t="str">
        <f t="shared" si="27"/>
        <v/>
      </c>
    </row>
    <row r="1241" ht="36" customHeight="1" spans="1:4">
      <c r="A1241" s="271" t="s">
        <v>1015</v>
      </c>
      <c r="B1241" s="272">
        <v>0</v>
      </c>
      <c r="C1241" s="272">
        <v>0</v>
      </c>
      <c r="D1241" s="370" t="str">
        <f t="shared" si="27"/>
        <v/>
      </c>
    </row>
    <row r="1242" ht="36" customHeight="1" spans="1:4">
      <c r="A1242" s="271" t="s">
        <v>1016</v>
      </c>
      <c r="B1242" s="272">
        <v>913</v>
      </c>
      <c r="C1242" s="272">
        <v>591</v>
      </c>
      <c r="D1242" s="370">
        <f t="shared" si="27"/>
        <v>-0.353</v>
      </c>
    </row>
    <row r="1243" ht="36" customHeight="1" spans="1:4">
      <c r="A1243" s="271" t="s">
        <v>1017</v>
      </c>
      <c r="B1243" s="272">
        <v>0</v>
      </c>
      <c r="C1243" s="272">
        <v>0</v>
      </c>
      <c r="D1243" s="370" t="str">
        <f t="shared" si="27"/>
        <v/>
      </c>
    </row>
    <row r="1244" ht="36" customHeight="1" spans="1:4">
      <c r="A1244" s="271" t="s">
        <v>1018</v>
      </c>
      <c r="B1244" s="272">
        <v>0</v>
      </c>
      <c r="C1244" s="272">
        <v>0</v>
      </c>
      <c r="D1244" s="369" t="str">
        <f t="shared" si="27"/>
        <v/>
      </c>
    </row>
    <row r="1245" ht="36" customHeight="1" spans="1:4">
      <c r="A1245" s="268" t="s">
        <v>1019</v>
      </c>
      <c r="B1245" s="269">
        <f>SUM(B1246:B1257)</f>
        <v>9000</v>
      </c>
      <c r="C1245" s="269">
        <f>SUM(C1246:C1257)</f>
        <v>5000</v>
      </c>
      <c r="D1245" s="369">
        <f t="shared" si="27"/>
        <v>-0.444</v>
      </c>
    </row>
    <row r="1246" ht="36" customHeight="1" spans="1:4">
      <c r="A1246" s="271" t="s">
        <v>1020</v>
      </c>
      <c r="B1246" s="272">
        <v>0</v>
      </c>
      <c r="C1246" s="272">
        <v>0</v>
      </c>
      <c r="D1246" s="369" t="str">
        <f t="shared" si="27"/>
        <v/>
      </c>
    </row>
    <row r="1247" ht="36" customHeight="1" spans="1:4">
      <c r="A1247" s="271" t="s">
        <v>1021</v>
      </c>
      <c r="B1247" s="272">
        <v>0</v>
      </c>
      <c r="C1247" s="272">
        <v>0</v>
      </c>
      <c r="D1247" s="370" t="str">
        <f t="shared" si="27"/>
        <v/>
      </c>
    </row>
    <row r="1248" ht="36" customHeight="1" spans="1:4">
      <c r="A1248" s="271" t="s">
        <v>1022</v>
      </c>
      <c r="B1248" s="272">
        <v>0</v>
      </c>
      <c r="C1248" s="272">
        <v>0</v>
      </c>
      <c r="D1248" s="370" t="str">
        <f t="shared" si="27"/>
        <v/>
      </c>
    </row>
    <row r="1249" ht="36" customHeight="1" spans="1:4">
      <c r="A1249" s="271" t="s">
        <v>1023</v>
      </c>
      <c r="B1249" s="272">
        <v>0</v>
      </c>
      <c r="C1249" s="272">
        <v>0</v>
      </c>
      <c r="D1249" s="370" t="str">
        <f t="shared" si="27"/>
        <v/>
      </c>
    </row>
    <row r="1250" ht="36" customHeight="1" spans="1:4">
      <c r="A1250" s="271" t="s">
        <v>1024</v>
      </c>
      <c r="B1250" s="272">
        <v>0</v>
      </c>
      <c r="C1250" s="272">
        <v>0</v>
      </c>
      <c r="D1250" s="370" t="str">
        <f t="shared" si="27"/>
        <v/>
      </c>
    </row>
    <row r="1251" ht="36" customHeight="1" spans="1:4">
      <c r="A1251" s="271" t="s">
        <v>1025</v>
      </c>
      <c r="B1251" s="272">
        <v>0</v>
      </c>
      <c r="C1251" s="272">
        <v>0</v>
      </c>
      <c r="D1251" s="370" t="str">
        <f t="shared" si="27"/>
        <v/>
      </c>
    </row>
    <row r="1252" ht="36" customHeight="1" spans="1:4">
      <c r="A1252" s="271" t="s">
        <v>1026</v>
      </c>
      <c r="B1252" s="272">
        <v>0</v>
      </c>
      <c r="C1252" s="272">
        <v>0</v>
      </c>
      <c r="D1252" s="370" t="str">
        <f t="shared" si="27"/>
        <v/>
      </c>
    </row>
    <row r="1253" ht="36" customHeight="1" spans="1:4">
      <c r="A1253" s="271" t="s">
        <v>1027</v>
      </c>
      <c r="B1253" s="272">
        <v>0</v>
      </c>
      <c r="C1253" s="272">
        <v>0</v>
      </c>
      <c r="D1253" s="370" t="str">
        <f t="shared" ref="D1253:D1308" si="28">IF(B1253&lt;&gt;0,C1253/B1253-1,"")</f>
        <v/>
      </c>
    </row>
    <row r="1254" ht="36" customHeight="1" spans="1:4">
      <c r="A1254" s="271" t="s">
        <v>1028</v>
      </c>
      <c r="B1254" s="272">
        <v>0</v>
      </c>
      <c r="C1254" s="272">
        <v>0</v>
      </c>
      <c r="D1254" s="370" t="str">
        <f t="shared" si="28"/>
        <v/>
      </c>
    </row>
    <row r="1255" ht="36" customHeight="1" spans="1:4">
      <c r="A1255" s="271" t="s">
        <v>1029</v>
      </c>
      <c r="B1255" s="272">
        <v>0</v>
      </c>
      <c r="C1255" s="272">
        <v>0</v>
      </c>
      <c r="D1255" s="370" t="str">
        <f t="shared" si="28"/>
        <v/>
      </c>
    </row>
    <row r="1256" ht="36" customHeight="1" spans="1:4">
      <c r="A1256" s="271" t="s">
        <v>1030</v>
      </c>
      <c r="B1256" s="272">
        <v>9000</v>
      </c>
      <c r="C1256" s="272">
        <v>5000</v>
      </c>
      <c r="D1256" s="370">
        <f t="shared" si="28"/>
        <v>-0.444</v>
      </c>
    </row>
    <row r="1257" ht="36" customHeight="1" spans="1:4">
      <c r="A1257" s="271" t="s">
        <v>1031</v>
      </c>
      <c r="B1257" s="272">
        <v>0</v>
      </c>
      <c r="C1257" s="272">
        <v>0</v>
      </c>
      <c r="D1257" s="370" t="str">
        <f t="shared" si="28"/>
        <v/>
      </c>
    </row>
    <row r="1258" ht="36" customHeight="1" spans="1:4">
      <c r="A1258" s="268" t="s">
        <v>64</v>
      </c>
      <c r="B1258" s="269">
        <f>SUM(B1259,B1271,B1277,B1283,B1291,B1304,B1308,B1314)</f>
        <v>5110</v>
      </c>
      <c r="C1258" s="269">
        <f>SUM(C1259,C1271,C1277,C1283,C1291,C1304,C1308,C1314)</f>
        <v>9207</v>
      </c>
      <c r="D1258" s="369">
        <f t="shared" si="28"/>
        <v>0.802</v>
      </c>
    </row>
    <row r="1259" ht="36" customHeight="1" spans="1:4">
      <c r="A1259" s="268" t="s">
        <v>1032</v>
      </c>
      <c r="B1259" s="269">
        <f>SUM(B1260:B1270)</f>
        <v>1736</v>
      </c>
      <c r="C1259" s="269">
        <f>SUM(C1260:C1270)</f>
        <v>1483</v>
      </c>
      <c r="D1259" s="369">
        <f t="shared" si="28"/>
        <v>-0.146</v>
      </c>
    </row>
    <row r="1260" ht="36" customHeight="1" spans="1:4">
      <c r="A1260" s="271" t="s">
        <v>83</v>
      </c>
      <c r="B1260" s="272">
        <v>989</v>
      </c>
      <c r="C1260" s="272">
        <v>1027</v>
      </c>
      <c r="D1260" s="370">
        <f t="shared" si="28"/>
        <v>0.038</v>
      </c>
    </row>
    <row r="1261" ht="36" customHeight="1" spans="1:4">
      <c r="A1261" s="271" t="s">
        <v>84</v>
      </c>
      <c r="B1261" s="272">
        <v>0</v>
      </c>
      <c r="C1261" s="272">
        <v>0</v>
      </c>
      <c r="D1261" s="370" t="str">
        <f t="shared" si="28"/>
        <v/>
      </c>
    </row>
    <row r="1262" ht="36" customHeight="1" spans="1:4">
      <c r="A1262" s="271" t="s">
        <v>85</v>
      </c>
      <c r="B1262" s="272">
        <v>0</v>
      </c>
      <c r="C1262" s="272">
        <v>0</v>
      </c>
      <c r="D1262" s="370" t="str">
        <f t="shared" si="28"/>
        <v/>
      </c>
    </row>
    <row r="1263" ht="36" customHeight="1" spans="1:4">
      <c r="A1263" s="271" t="s">
        <v>1033</v>
      </c>
      <c r="B1263" s="272">
        <v>0</v>
      </c>
      <c r="C1263" s="272">
        <v>0</v>
      </c>
      <c r="D1263" s="370" t="str">
        <f t="shared" si="28"/>
        <v/>
      </c>
    </row>
    <row r="1264" ht="36" customHeight="1" spans="1:4">
      <c r="A1264" s="271" t="s">
        <v>1034</v>
      </c>
      <c r="B1264" s="272">
        <v>0</v>
      </c>
      <c r="C1264" s="272">
        <v>0</v>
      </c>
      <c r="D1264" s="369" t="str">
        <f t="shared" si="28"/>
        <v/>
      </c>
    </row>
    <row r="1265" ht="36" customHeight="1" spans="1:4">
      <c r="A1265" s="271" t="s">
        <v>1035</v>
      </c>
      <c r="B1265" s="272">
        <v>747</v>
      </c>
      <c r="C1265" s="272">
        <v>456</v>
      </c>
      <c r="D1265" s="370">
        <f t="shared" si="28"/>
        <v>-0.39</v>
      </c>
    </row>
    <row r="1266" ht="36" customHeight="1" spans="1:4">
      <c r="A1266" s="271" t="s">
        <v>1036</v>
      </c>
      <c r="B1266" s="272">
        <v>0</v>
      </c>
      <c r="C1266" s="272">
        <v>0</v>
      </c>
      <c r="D1266" s="370" t="str">
        <f t="shared" si="28"/>
        <v/>
      </c>
    </row>
    <row r="1267" ht="36" customHeight="1" spans="1:4">
      <c r="A1267" s="271" t="s">
        <v>1037</v>
      </c>
      <c r="B1267" s="272">
        <v>0</v>
      </c>
      <c r="C1267" s="272">
        <v>0</v>
      </c>
      <c r="D1267" s="370" t="str">
        <f t="shared" si="28"/>
        <v/>
      </c>
    </row>
    <row r="1268" ht="36" customHeight="1" spans="1:4">
      <c r="A1268" s="271" t="s">
        <v>1038</v>
      </c>
      <c r="B1268" s="272">
        <v>0</v>
      </c>
      <c r="C1268" s="272">
        <v>0</v>
      </c>
      <c r="D1268" s="370" t="str">
        <f t="shared" si="28"/>
        <v/>
      </c>
    </row>
    <row r="1269" ht="36" customHeight="1" spans="1:4">
      <c r="A1269" s="271" t="s">
        <v>92</v>
      </c>
      <c r="B1269" s="272">
        <v>0</v>
      </c>
      <c r="C1269" s="272">
        <v>0</v>
      </c>
      <c r="D1269" s="370" t="str">
        <f t="shared" si="28"/>
        <v/>
      </c>
    </row>
    <row r="1270" ht="36" customHeight="1" spans="1:4">
      <c r="A1270" s="271" t="s">
        <v>1039</v>
      </c>
      <c r="B1270" s="272">
        <v>0</v>
      </c>
      <c r="C1270" s="272">
        <v>0</v>
      </c>
      <c r="D1270" s="369" t="str">
        <f t="shared" si="28"/>
        <v/>
      </c>
    </row>
    <row r="1271" ht="36" customHeight="1" spans="1:4">
      <c r="A1271" s="268" t="s">
        <v>1040</v>
      </c>
      <c r="B1271" s="269">
        <f>SUM(B1272:B1276)</f>
        <v>2490</v>
      </c>
      <c r="C1271" s="269">
        <f>SUM(C1272:C1276)</f>
        <v>2092</v>
      </c>
      <c r="D1271" s="369">
        <f t="shared" si="28"/>
        <v>-0.16</v>
      </c>
    </row>
    <row r="1272" ht="36" customHeight="1" spans="1:4">
      <c r="A1272" s="271" t="s">
        <v>83</v>
      </c>
      <c r="B1272" s="272">
        <v>0</v>
      </c>
      <c r="C1272" s="272">
        <v>0</v>
      </c>
      <c r="D1272" s="370" t="str">
        <f t="shared" si="28"/>
        <v/>
      </c>
    </row>
    <row r="1273" ht="36" customHeight="1" spans="1:4">
      <c r="A1273" s="271" t="s">
        <v>84</v>
      </c>
      <c r="B1273" s="272">
        <v>0</v>
      </c>
      <c r="C1273" s="272">
        <v>0</v>
      </c>
      <c r="D1273" s="370" t="str">
        <f t="shared" si="28"/>
        <v/>
      </c>
    </row>
    <row r="1274" ht="36" customHeight="1" spans="1:4">
      <c r="A1274" s="271" t="s">
        <v>85</v>
      </c>
      <c r="B1274" s="272">
        <v>0</v>
      </c>
      <c r="C1274" s="272">
        <v>0</v>
      </c>
      <c r="D1274" s="370" t="str">
        <f t="shared" si="28"/>
        <v/>
      </c>
    </row>
    <row r="1275" ht="36" customHeight="1" spans="1:4">
      <c r="A1275" s="271" t="s">
        <v>1041</v>
      </c>
      <c r="B1275" s="272">
        <v>2490</v>
      </c>
      <c r="C1275" s="272">
        <v>2092</v>
      </c>
      <c r="D1275" s="370">
        <f t="shared" si="28"/>
        <v>-0.16</v>
      </c>
    </row>
    <row r="1276" ht="36" customHeight="1" spans="1:4">
      <c r="A1276" s="271" t="s">
        <v>1042</v>
      </c>
      <c r="B1276" s="272">
        <v>0</v>
      </c>
      <c r="C1276" s="272">
        <v>0</v>
      </c>
      <c r="D1276" s="370" t="str">
        <f t="shared" si="28"/>
        <v/>
      </c>
    </row>
    <row r="1277" ht="36" customHeight="1" spans="1:4">
      <c r="A1277" s="268" t="s">
        <v>1043</v>
      </c>
      <c r="B1277" s="269">
        <f>SUM(B1278:B1282)</f>
        <v>0</v>
      </c>
      <c r="C1277" s="269">
        <f>SUM(C1278:C1282)</f>
        <v>0</v>
      </c>
      <c r="D1277" s="369" t="str">
        <f t="shared" si="28"/>
        <v/>
      </c>
    </row>
    <row r="1278" ht="36" customHeight="1" spans="1:4">
      <c r="A1278" s="271" t="s">
        <v>83</v>
      </c>
      <c r="B1278" s="272">
        <v>0</v>
      </c>
      <c r="C1278" s="272">
        <v>0</v>
      </c>
      <c r="D1278" s="369" t="str">
        <f t="shared" si="28"/>
        <v/>
      </c>
    </row>
    <row r="1279" ht="36" customHeight="1" spans="1:4">
      <c r="A1279" s="271" t="s">
        <v>84</v>
      </c>
      <c r="B1279" s="272">
        <v>0</v>
      </c>
      <c r="C1279" s="272">
        <v>0</v>
      </c>
      <c r="D1279" s="370" t="str">
        <f t="shared" si="28"/>
        <v/>
      </c>
    </row>
    <row r="1280" ht="36" customHeight="1" spans="1:4">
      <c r="A1280" s="271" t="s">
        <v>85</v>
      </c>
      <c r="B1280" s="272">
        <v>0</v>
      </c>
      <c r="C1280" s="272">
        <v>0</v>
      </c>
      <c r="D1280" s="370" t="str">
        <f t="shared" si="28"/>
        <v/>
      </c>
    </row>
    <row r="1281" ht="36" customHeight="1" spans="1:4">
      <c r="A1281" s="271" t="s">
        <v>1044</v>
      </c>
      <c r="B1281" s="272">
        <v>0</v>
      </c>
      <c r="C1281" s="272">
        <v>0</v>
      </c>
      <c r="D1281" s="370" t="str">
        <f t="shared" si="28"/>
        <v/>
      </c>
    </row>
    <row r="1282" ht="36" customHeight="1" spans="1:4">
      <c r="A1282" s="271" t="s">
        <v>1045</v>
      </c>
      <c r="B1282" s="272">
        <v>0</v>
      </c>
      <c r="C1282" s="272">
        <v>0</v>
      </c>
      <c r="D1282" s="370" t="str">
        <f t="shared" si="28"/>
        <v/>
      </c>
    </row>
    <row r="1283" ht="36" customHeight="1" spans="1:4">
      <c r="A1283" s="268" t="s">
        <v>1046</v>
      </c>
      <c r="B1283" s="269">
        <f>SUM(B1284:B1290)</f>
        <v>470</v>
      </c>
      <c r="C1283" s="269">
        <f>SUM(C1284:C1290)</f>
        <v>0</v>
      </c>
      <c r="D1283" s="369">
        <f t="shared" si="28"/>
        <v>-1</v>
      </c>
    </row>
    <row r="1284" ht="36" customHeight="1" spans="1:4">
      <c r="A1284" s="271" t="s">
        <v>83</v>
      </c>
      <c r="B1284" s="272">
        <v>0</v>
      </c>
      <c r="C1284" s="272">
        <v>0</v>
      </c>
      <c r="D1284" s="370" t="str">
        <f t="shared" si="28"/>
        <v/>
      </c>
    </row>
    <row r="1285" ht="36" customHeight="1" spans="1:4">
      <c r="A1285" s="271" t="s">
        <v>84</v>
      </c>
      <c r="B1285" s="272">
        <v>0</v>
      </c>
      <c r="C1285" s="272">
        <v>0</v>
      </c>
      <c r="D1285" s="370" t="str">
        <f t="shared" si="28"/>
        <v/>
      </c>
    </row>
    <row r="1286" ht="36" customHeight="1" spans="1:4">
      <c r="A1286" s="271" t="s">
        <v>85</v>
      </c>
      <c r="B1286" s="272">
        <v>0</v>
      </c>
      <c r="C1286" s="272">
        <v>0</v>
      </c>
      <c r="D1286" s="370" t="str">
        <f t="shared" si="28"/>
        <v/>
      </c>
    </row>
    <row r="1287" ht="36" customHeight="1" spans="1:4">
      <c r="A1287" s="271" t="s">
        <v>1047</v>
      </c>
      <c r="B1287" s="272">
        <v>0</v>
      </c>
      <c r="C1287" s="272">
        <v>0</v>
      </c>
      <c r="D1287" s="370" t="str">
        <f t="shared" si="28"/>
        <v/>
      </c>
    </row>
    <row r="1288" ht="36" customHeight="1" spans="1:4">
      <c r="A1288" s="271" t="s">
        <v>1048</v>
      </c>
      <c r="B1288" s="272">
        <v>0</v>
      </c>
      <c r="C1288" s="272">
        <v>0</v>
      </c>
      <c r="D1288" s="370" t="str">
        <f t="shared" si="28"/>
        <v/>
      </c>
    </row>
    <row r="1289" ht="36" customHeight="1" spans="1:4">
      <c r="A1289" s="271" t="s">
        <v>92</v>
      </c>
      <c r="B1289" s="272">
        <v>0</v>
      </c>
      <c r="C1289" s="272">
        <v>0</v>
      </c>
      <c r="D1289" s="370" t="str">
        <f t="shared" si="28"/>
        <v/>
      </c>
    </row>
    <row r="1290" ht="36" customHeight="1" spans="1:4">
      <c r="A1290" s="271" t="s">
        <v>1049</v>
      </c>
      <c r="B1290" s="272">
        <v>470</v>
      </c>
      <c r="C1290" s="272">
        <v>0</v>
      </c>
      <c r="D1290" s="370">
        <f t="shared" si="28"/>
        <v>-1</v>
      </c>
    </row>
    <row r="1291" ht="36" customHeight="1" spans="1:4">
      <c r="A1291" s="268" t="s">
        <v>1050</v>
      </c>
      <c r="B1291" s="269">
        <f>SUM(B1292:B1303)</f>
        <v>321</v>
      </c>
      <c r="C1291" s="269">
        <f>SUM(C1292:C1303)</f>
        <v>342</v>
      </c>
      <c r="D1291" s="369">
        <f t="shared" si="28"/>
        <v>0.065</v>
      </c>
    </row>
    <row r="1292" ht="36" customHeight="1" spans="1:4">
      <c r="A1292" s="271" t="s">
        <v>83</v>
      </c>
      <c r="B1292" s="272">
        <v>264</v>
      </c>
      <c r="C1292" s="272">
        <v>286</v>
      </c>
      <c r="D1292" s="370">
        <f t="shared" si="28"/>
        <v>0.083</v>
      </c>
    </row>
    <row r="1293" ht="36" customHeight="1" spans="1:4">
      <c r="A1293" s="271" t="s">
        <v>84</v>
      </c>
      <c r="B1293" s="272">
        <v>0</v>
      </c>
      <c r="C1293" s="272">
        <v>0</v>
      </c>
      <c r="D1293" s="370" t="str">
        <f t="shared" si="28"/>
        <v/>
      </c>
    </row>
    <row r="1294" ht="36" customHeight="1" spans="1:4">
      <c r="A1294" s="271" t="s">
        <v>85</v>
      </c>
      <c r="B1294" s="272">
        <v>0</v>
      </c>
      <c r="C1294" s="272">
        <v>0</v>
      </c>
      <c r="D1294" s="370" t="str">
        <f t="shared" si="28"/>
        <v/>
      </c>
    </row>
    <row r="1295" ht="36" customHeight="1" spans="1:4">
      <c r="A1295" s="271" t="s">
        <v>1051</v>
      </c>
      <c r="B1295" s="272">
        <v>16</v>
      </c>
      <c r="C1295" s="272">
        <v>15</v>
      </c>
      <c r="D1295" s="369">
        <f t="shared" si="28"/>
        <v>-0.063</v>
      </c>
    </row>
    <row r="1296" ht="36" customHeight="1" spans="1:4">
      <c r="A1296" s="271" t="s">
        <v>1052</v>
      </c>
      <c r="B1296" s="272">
        <v>16</v>
      </c>
      <c r="C1296" s="272">
        <v>16</v>
      </c>
      <c r="D1296" s="370">
        <f t="shared" si="28"/>
        <v>0</v>
      </c>
    </row>
    <row r="1297" ht="36" customHeight="1" spans="1:4">
      <c r="A1297" s="271" t="s">
        <v>1053</v>
      </c>
      <c r="B1297" s="272">
        <v>0</v>
      </c>
      <c r="C1297" s="272">
        <v>0</v>
      </c>
      <c r="D1297" s="370" t="str">
        <f t="shared" si="28"/>
        <v/>
      </c>
    </row>
    <row r="1298" ht="36" customHeight="1" spans="1:4">
      <c r="A1298" s="271" t="s">
        <v>1054</v>
      </c>
      <c r="B1298" s="272">
        <v>20</v>
      </c>
      <c r="C1298" s="272">
        <v>20</v>
      </c>
      <c r="D1298" s="370">
        <f t="shared" si="28"/>
        <v>0</v>
      </c>
    </row>
    <row r="1299" ht="36" customHeight="1" spans="1:4">
      <c r="A1299" s="271" t="s">
        <v>1055</v>
      </c>
      <c r="B1299" s="272">
        <v>0</v>
      </c>
      <c r="C1299" s="272">
        <v>0</v>
      </c>
      <c r="D1299" s="370" t="str">
        <f t="shared" si="28"/>
        <v/>
      </c>
    </row>
    <row r="1300" ht="36" customHeight="1" spans="1:4">
      <c r="A1300" s="271" t="s">
        <v>1056</v>
      </c>
      <c r="B1300" s="272">
        <v>5</v>
      </c>
      <c r="C1300" s="272">
        <v>5</v>
      </c>
      <c r="D1300" s="370">
        <f t="shared" si="28"/>
        <v>0</v>
      </c>
    </row>
    <row r="1301" ht="36" customHeight="1" spans="1:4">
      <c r="A1301" s="271" t="s">
        <v>1057</v>
      </c>
      <c r="B1301" s="272">
        <v>0</v>
      </c>
      <c r="C1301" s="272">
        <v>0</v>
      </c>
      <c r="D1301" s="369" t="str">
        <f t="shared" si="28"/>
        <v/>
      </c>
    </row>
    <row r="1302" ht="36" customHeight="1" spans="1:4">
      <c r="A1302" s="271" t="s">
        <v>1058</v>
      </c>
      <c r="B1302" s="272">
        <v>0</v>
      </c>
      <c r="C1302" s="272">
        <v>0</v>
      </c>
      <c r="D1302" s="369" t="str">
        <f t="shared" si="28"/>
        <v/>
      </c>
    </row>
    <row r="1303" ht="36" customHeight="1" spans="1:4">
      <c r="A1303" s="271" t="s">
        <v>1059</v>
      </c>
      <c r="B1303" s="272">
        <v>0</v>
      </c>
      <c r="C1303" s="272">
        <v>0</v>
      </c>
      <c r="D1303" s="369" t="str">
        <f t="shared" si="28"/>
        <v/>
      </c>
    </row>
    <row r="1304" ht="36" customHeight="1" spans="1:4">
      <c r="A1304" s="268" t="s">
        <v>1060</v>
      </c>
      <c r="B1304" s="269">
        <f>SUM(B1305:B1307)</f>
        <v>93</v>
      </c>
      <c r="C1304" s="269">
        <f>SUM(C1305:C1307)</f>
        <v>5290</v>
      </c>
      <c r="D1304" s="369">
        <f t="shared" si="28"/>
        <v>55.882</v>
      </c>
    </row>
    <row r="1305" ht="36" customHeight="1" spans="1:4">
      <c r="A1305" s="271" t="s">
        <v>1061</v>
      </c>
      <c r="B1305" s="272">
        <v>0</v>
      </c>
      <c r="C1305" s="272">
        <v>0</v>
      </c>
      <c r="D1305" s="369" t="str">
        <f t="shared" si="28"/>
        <v/>
      </c>
    </row>
    <row r="1306" ht="36" customHeight="1" spans="1:4">
      <c r="A1306" s="271" t="s">
        <v>1062</v>
      </c>
      <c r="B1306" s="272">
        <v>93</v>
      </c>
      <c r="C1306" s="272">
        <v>270</v>
      </c>
      <c r="D1306" s="370">
        <f t="shared" si="28"/>
        <v>1.903</v>
      </c>
    </row>
    <row r="1307" ht="36" customHeight="1" spans="1:4">
      <c r="A1307" s="271" t="s">
        <v>1063</v>
      </c>
      <c r="B1307" s="272">
        <v>0</v>
      </c>
      <c r="C1307" s="272">
        <v>5020</v>
      </c>
      <c r="D1307" s="370" t="str">
        <f t="shared" si="28"/>
        <v/>
      </c>
    </row>
    <row r="1308" ht="36" customHeight="1" spans="1:4">
      <c r="A1308" s="268" t="s">
        <v>1064</v>
      </c>
      <c r="B1308" s="269">
        <f>SUM(B1309:B1313)</f>
        <v>0</v>
      </c>
      <c r="C1308" s="269">
        <f>SUM(C1309:C1313)</f>
        <v>0</v>
      </c>
      <c r="D1308" s="369" t="str">
        <f t="shared" si="28"/>
        <v/>
      </c>
    </row>
    <row r="1309" ht="36" customHeight="1" spans="1:4">
      <c r="A1309" s="271" t="s">
        <v>1065</v>
      </c>
      <c r="B1309" s="272">
        <v>0</v>
      </c>
      <c r="C1309" s="272">
        <v>0</v>
      </c>
      <c r="D1309" s="370"/>
    </row>
    <row r="1310" ht="36" customHeight="1" spans="1:4">
      <c r="A1310" s="271" t="s">
        <v>1066</v>
      </c>
      <c r="B1310" s="272">
        <v>0</v>
      </c>
      <c r="C1310" s="272">
        <v>0</v>
      </c>
      <c r="D1310" s="370"/>
    </row>
    <row r="1311" ht="36" customHeight="1" spans="1:4">
      <c r="A1311" s="271" t="s">
        <v>1067</v>
      </c>
      <c r="B1311" s="272">
        <v>0</v>
      </c>
      <c r="C1311" s="272">
        <v>0</v>
      </c>
      <c r="D1311" s="370"/>
    </row>
    <row r="1312" ht="36" customHeight="1" spans="1:4">
      <c r="A1312" s="271" t="s">
        <v>1068</v>
      </c>
      <c r="B1312" s="272">
        <v>0</v>
      </c>
      <c r="C1312" s="272">
        <v>0</v>
      </c>
      <c r="D1312" s="370"/>
    </row>
    <row r="1313" ht="36" customHeight="1" spans="1:4">
      <c r="A1313" s="271" t="s">
        <v>1069</v>
      </c>
      <c r="B1313" s="272">
        <v>0</v>
      </c>
      <c r="C1313" s="272">
        <v>0</v>
      </c>
      <c r="D1313" s="370"/>
    </row>
    <row r="1314" ht="36" customHeight="1" spans="1:4">
      <c r="A1314" s="268" t="s">
        <v>1070</v>
      </c>
      <c r="B1314" s="269">
        <f>B1315</f>
        <v>0</v>
      </c>
      <c r="C1314" s="269">
        <f>C1315</f>
        <v>0</v>
      </c>
      <c r="D1314" s="369"/>
    </row>
    <row r="1315" ht="36" customHeight="1" spans="1:4">
      <c r="A1315" s="271" t="s">
        <v>1071</v>
      </c>
      <c r="B1315" s="272"/>
      <c r="C1315" s="272">
        <v>0</v>
      </c>
      <c r="D1315" s="370"/>
    </row>
    <row r="1316" ht="36" customHeight="1" spans="1:4">
      <c r="A1316" s="268" t="s">
        <v>65</v>
      </c>
      <c r="B1316" s="269">
        <v>0</v>
      </c>
      <c r="C1316" s="269">
        <v>10000</v>
      </c>
      <c r="D1316" s="369"/>
    </row>
    <row r="1317" ht="36" customHeight="1" spans="1:4">
      <c r="A1317" s="268" t="s">
        <v>66</v>
      </c>
      <c r="B1317" s="269">
        <f>B1318</f>
        <v>22492</v>
      </c>
      <c r="C1317" s="269">
        <f>C1318</f>
        <v>25047</v>
      </c>
      <c r="D1317" s="369"/>
    </row>
    <row r="1318" ht="36" customHeight="1" spans="1:4">
      <c r="A1318" s="268" t="s">
        <v>1072</v>
      </c>
      <c r="B1318" s="269">
        <f>SUM(B1319:B1322)</f>
        <v>22492</v>
      </c>
      <c r="C1318" s="269">
        <f>SUM(C1319:C1322)</f>
        <v>25047</v>
      </c>
      <c r="D1318" s="369"/>
    </row>
    <row r="1319" ht="36" customHeight="1" spans="1:4">
      <c r="A1319" s="271" t="s">
        <v>1073</v>
      </c>
      <c r="B1319" s="272">
        <v>22492</v>
      </c>
      <c r="C1319" s="272">
        <v>25047</v>
      </c>
      <c r="D1319" s="370"/>
    </row>
    <row r="1320" ht="36" customHeight="1" spans="1:4">
      <c r="A1320" s="271" t="s">
        <v>1074</v>
      </c>
      <c r="B1320" s="272">
        <v>0</v>
      </c>
      <c r="C1320" s="272">
        <v>0</v>
      </c>
      <c r="D1320" s="370"/>
    </row>
    <row r="1321" ht="36" customHeight="1" spans="1:4">
      <c r="A1321" s="271" t="s">
        <v>1075</v>
      </c>
      <c r="B1321" s="272">
        <v>0</v>
      </c>
      <c r="C1321" s="272">
        <v>0</v>
      </c>
      <c r="D1321" s="370"/>
    </row>
    <row r="1322" ht="36" customHeight="1" spans="1:4">
      <c r="A1322" s="271" t="s">
        <v>1076</v>
      </c>
      <c r="B1322" s="272"/>
      <c r="C1322" s="272">
        <v>0</v>
      </c>
      <c r="D1322" s="369" t="str">
        <f t="shared" ref="D1322:D1327" si="29">IF(B1322&lt;&gt;0,C1322/B1322-1,"")</f>
        <v/>
      </c>
    </row>
    <row r="1323" ht="36" customHeight="1" spans="1:4">
      <c r="A1323" s="268" t="s">
        <v>67</v>
      </c>
      <c r="B1323" s="269">
        <f>B1324</f>
        <v>66</v>
      </c>
      <c r="C1323" s="269">
        <f>C1324</f>
        <v>200</v>
      </c>
      <c r="D1323" s="369">
        <f t="shared" si="29"/>
        <v>2.03</v>
      </c>
    </row>
    <row r="1324" ht="36" customHeight="1" spans="1:4">
      <c r="A1324" s="268" t="s">
        <v>1077</v>
      </c>
      <c r="B1324" s="269">
        <v>66</v>
      </c>
      <c r="C1324" s="269">
        <v>200</v>
      </c>
      <c r="D1324" s="369">
        <f t="shared" si="29"/>
        <v>2.03</v>
      </c>
    </row>
    <row r="1325" ht="36" customHeight="1" spans="1:4">
      <c r="A1325" s="268" t="s">
        <v>68</v>
      </c>
      <c r="B1325" s="269">
        <f>SUM(B1326:B1327,)</f>
        <v>0</v>
      </c>
      <c r="C1325" s="269">
        <f>SUM(C1326:C1327,)</f>
        <v>4291</v>
      </c>
      <c r="D1325" s="370" t="str">
        <f t="shared" si="29"/>
        <v/>
      </c>
    </row>
    <row r="1326" ht="36" customHeight="1" spans="1:4">
      <c r="A1326" s="271" t="s">
        <v>1078</v>
      </c>
      <c r="B1326" s="272">
        <v>0</v>
      </c>
      <c r="C1326" s="272">
        <v>4291</v>
      </c>
      <c r="D1326" s="370" t="str">
        <f t="shared" si="29"/>
        <v/>
      </c>
    </row>
    <row r="1327" ht="36" customHeight="1" spans="1:4">
      <c r="A1327" s="271" t="s">
        <v>926</v>
      </c>
      <c r="B1327" s="272">
        <v>0</v>
      </c>
      <c r="C1327" s="272">
        <v>0</v>
      </c>
      <c r="D1327" s="369" t="str">
        <f t="shared" si="29"/>
        <v/>
      </c>
    </row>
    <row r="1328" ht="36" customHeight="1" spans="1:4">
      <c r="A1328" s="378"/>
      <c r="B1328" s="379"/>
      <c r="C1328" s="379"/>
      <c r="D1328" s="369"/>
    </row>
    <row r="1329" ht="37.15" customHeight="1" spans="1:4">
      <c r="A1329" s="380" t="s">
        <v>1079</v>
      </c>
      <c r="B1329" s="371">
        <f>SUM(B1325,B1323,B1317,B1316,B1258,B1200,B1180,B1135,B1125,B1098,B1078,B1008,B944,B833,B810,B731,B659,B532,B473,B417,B363,B271,B252,B249,B4)</f>
        <v>592218</v>
      </c>
      <c r="C1329" s="371">
        <f>SUM(C1325,C1323,C1317,C1316,C1258,C1200,C1180,C1135,C1125,C1098,C1078,C1008,C944,C833,C810,C731,C659,C532,C473,C417,C363,C271,C252,C249,C4)</f>
        <v>598140</v>
      </c>
      <c r="D1329" s="369">
        <f>IF(B1329&lt;&gt;0,C1329/B1329-1,"")</f>
        <v>0.01</v>
      </c>
    </row>
    <row r="1330" ht="37.15" customHeight="1" spans="1:4">
      <c r="A1330" s="381" t="s">
        <v>70</v>
      </c>
      <c r="B1330" s="382">
        <f>SUM(B1331:B1336,B1337:B1338)</f>
        <v>3613877</v>
      </c>
      <c r="C1330" s="382">
        <f>SUM(C1331:C1336,C1337:C1338)</f>
        <v>3666969</v>
      </c>
      <c r="D1330" s="308"/>
    </row>
    <row r="1331" ht="37.15" customHeight="1" spans="1:4">
      <c r="A1331" s="383" t="s">
        <v>1080</v>
      </c>
      <c r="B1331" s="384">
        <v>51924</v>
      </c>
      <c r="C1331" s="384">
        <v>51750</v>
      </c>
      <c r="D1331" s="309"/>
    </row>
    <row r="1332" ht="37.15" customHeight="1" spans="1:4">
      <c r="A1332" s="383" t="s">
        <v>1081</v>
      </c>
      <c r="B1332" s="384">
        <v>2755702</v>
      </c>
      <c r="C1332" s="384">
        <v>2819616</v>
      </c>
      <c r="D1332" s="309"/>
    </row>
    <row r="1333" ht="37.15" customHeight="1" spans="1:4">
      <c r="A1333" s="383" t="s">
        <v>1082</v>
      </c>
      <c r="B1333" s="384">
        <v>596965</v>
      </c>
      <c r="C1333" s="384">
        <v>622903</v>
      </c>
      <c r="D1333" s="309"/>
    </row>
    <row r="1334" ht="37.15" customHeight="1" spans="1:4">
      <c r="A1334" s="385" t="s">
        <v>1083</v>
      </c>
      <c r="B1334" s="384">
        <v>185730</v>
      </c>
      <c r="C1334" s="384">
        <v>172700</v>
      </c>
      <c r="D1334" s="309"/>
    </row>
    <row r="1335" ht="37.15" customHeight="1" spans="1:4">
      <c r="A1335" s="386" t="s">
        <v>1084</v>
      </c>
      <c r="B1335" s="387"/>
      <c r="C1335" s="387"/>
      <c r="D1335" s="388"/>
    </row>
    <row r="1336" ht="37.15" customHeight="1" spans="1:4">
      <c r="A1336" s="389" t="s">
        <v>1085</v>
      </c>
      <c r="B1336" s="384"/>
      <c r="C1336" s="384"/>
      <c r="D1336" s="309"/>
    </row>
    <row r="1337" ht="37.15" customHeight="1" spans="1:4">
      <c r="A1337" s="390" t="s">
        <v>1086</v>
      </c>
      <c r="B1337" s="387">
        <v>23556</v>
      </c>
      <c r="C1337" s="387"/>
      <c r="D1337" s="388"/>
    </row>
    <row r="1338" ht="37.15" customHeight="1" spans="1:4">
      <c r="A1338" s="390" t="s">
        <v>1087</v>
      </c>
      <c r="B1338" s="387"/>
      <c r="C1338" s="387"/>
      <c r="D1338" s="388"/>
    </row>
    <row r="1339" ht="37.15" customHeight="1" spans="1:4">
      <c r="A1339" s="276" t="s">
        <v>75</v>
      </c>
      <c r="B1339" s="384">
        <v>42016</v>
      </c>
      <c r="C1339" s="384">
        <v>78743</v>
      </c>
      <c r="D1339" s="309"/>
    </row>
    <row r="1340" ht="37.15" customHeight="1" spans="1:4">
      <c r="A1340" s="391" t="s">
        <v>76</v>
      </c>
      <c r="B1340" s="392">
        <v>8066</v>
      </c>
      <c r="C1340" s="392"/>
      <c r="D1340" s="393"/>
    </row>
    <row r="1341" ht="37.15" customHeight="1" spans="1:4">
      <c r="A1341" s="381" t="s">
        <v>1088</v>
      </c>
      <c r="B1341" s="382"/>
      <c r="C1341" s="382"/>
      <c r="D1341" s="308"/>
    </row>
    <row r="1342" ht="37.15" customHeight="1" spans="1:4">
      <c r="A1342" s="394" t="s">
        <v>77</v>
      </c>
      <c r="B1342" s="382">
        <f>SUM(B1329:B1330,B1339:B1341)</f>
        <v>4256177</v>
      </c>
      <c r="C1342" s="382">
        <f>SUM(C1329:C1330,C1339:C1341)</f>
        <v>4343852</v>
      </c>
      <c r="D1342" s="308"/>
    </row>
    <row r="1343" spans="2:2">
      <c r="B1343" s="310"/>
    </row>
    <row r="1344" spans="2:2">
      <c r="B1344" s="342"/>
    </row>
    <row r="1345" spans="2:2">
      <c r="B1345" s="310"/>
    </row>
    <row r="1346" spans="2:2">
      <c r="B1346" s="342"/>
    </row>
    <row r="1347" spans="2:2">
      <c r="B1347" s="310"/>
    </row>
    <row r="1348" spans="2:2">
      <c r="B1348" s="310"/>
    </row>
    <row r="1349" spans="2:2">
      <c r="B1349" s="342"/>
    </row>
    <row r="1350" spans="2:2">
      <c r="B1350" s="310"/>
    </row>
    <row r="1351" spans="2:2">
      <c r="B1351" s="310"/>
    </row>
    <row r="1352" spans="2:2">
      <c r="B1352" s="310"/>
    </row>
    <row r="1353" spans="2:2">
      <c r="B1353" s="310"/>
    </row>
    <row r="1354" spans="2:2">
      <c r="B1354" s="310"/>
    </row>
  </sheetData>
  <mergeCells count="1">
    <mergeCell ref="A1:D1"/>
  </mergeCells>
  <conditionalFormatting sqref="A1337:A1338">
    <cfRule type="expression" dxfId="1" priority="2" stopIfTrue="1">
      <formula>"len($A:$A)=3"</formula>
    </cfRule>
  </conditionalFormatting>
  <conditionalFormatting sqref="B1335 A1334:A1335">
    <cfRule type="expression" dxfId="1" priority="3" stopIfTrue="1">
      <formula>"len($A:$A)=3"</formula>
    </cfRule>
  </conditionalFormatting>
  <conditionalFormatting sqref="A1340:B1341">
    <cfRule type="expression" dxfId="1" priority="1"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eaderFooter alignWithMargins="0">
    <oddFooter>&amp;C&amp;16- &amp;P -</oddFooter>
  </headerFooter>
  <ignoredErrors>
    <ignoredError sqref="C1330" formulaRange="1" unlockedFormula="1"/>
    <ignoredError sqref="B1330 B249:D343 B246:C246 B231:C231 B37:C37 D199:D248 D80:D198 D29:D79 B26:C26 D20:D28 B17:C17 D6:D19 B4:D5 B1342:C1342 D1329" unlockedFormula="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4"/>
  <sheetViews>
    <sheetView showZeros="0" workbookViewId="0">
      <selection activeCell="A26" sqref="A26"/>
    </sheetView>
  </sheetViews>
  <sheetFormatPr defaultColWidth="9" defaultRowHeight="13.5" outlineLevelCol="1"/>
  <cols>
    <col min="1" max="1" width="79" customWidth="1"/>
    <col min="2" max="2" width="36.5" customWidth="1"/>
  </cols>
  <sheetData>
    <row r="1" ht="45" customHeight="1" spans="1:2">
      <c r="A1" s="354" t="s">
        <v>1089</v>
      </c>
      <c r="B1" s="354"/>
    </row>
    <row r="2" ht="20.1" customHeight="1" spans="1:2">
      <c r="A2" s="355"/>
      <c r="B2" s="356" t="s">
        <v>1</v>
      </c>
    </row>
    <row r="3" ht="45" customHeight="1" spans="1:2">
      <c r="A3" s="330" t="s">
        <v>1090</v>
      </c>
      <c r="B3" s="79" t="s">
        <v>42</v>
      </c>
    </row>
    <row r="4" ht="30" customHeight="1" spans="1:2">
      <c r="A4" s="357" t="s">
        <v>1091</v>
      </c>
      <c r="B4" s="358">
        <f>SUM(B5:B8)</f>
        <v>112061</v>
      </c>
    </row>
    <row r="5" ht="30" customHeight="1" spans="1:2">
      <c r="A5" s="359" t="s">
        <v>1092</v>
      </c>
      <c r="B5" s="360">
        <v>78034</v>
      </c>
    </row>
    <row r="6" ht="30" customHeight="1" spans="1:2">
      <c r="A6" s="359" t="s">
        <v>1093</v>
      </c>
      <c r="B6" s="360">
        <v>21179</v>
      </c>
    </row>
    <row r="7" ht="30" customHeight="1" spans="1:2">
      <c r="A7" s="359" t="s">
        <v>1094</v>
      </c>
      <c r="B7" s="360">
        <v>6143</v>
      </c>
    </row>
    <row r="8" ht="30" customHeight="1" spans="1:2">
      <c r="A8" s="359" t="s">
        <v>1095</v>
      </c>
      <c r="B8" s="360">
        <v>6705</v>
      </c>
    </row>
    <row r="9" ht="30" customHeight="1" spans="1:2">
      <c r="A9" s="357" t="s">
        <v>1096</v>
      </c>
      <c r="B9" s="358">
        <f>SUM(B10:B19)</f>
        <v>14330</v>
      </c>
    </row>
    <row r="10" ht="30" customHeight="1" spans="1:2">
      <c r="A10" s="359" t="s">
        <v>1097</v>
      </c>
      <c r="B10" s="360">
        <v>11742</v>
      </c>
    </row>
    <row r="11" ht="30" customHeight="1" spans="1:2">
      <c r="A11" s="359" t="s">
        <v>1098</v>
      </c>
      <c r="B11" s="360">
        <v>186</v>
      </c>
    </row>
    <row r="12" ht="30" customHeight="1" spans="1:2">
      <c r="A12" s="359" t="s">
        <v>1099</v>
      </c>
      <c r="B12" s="360">
        <v>374</v>
      </c>
    </row>
    <row r="13" ht="30" customHeight="1" spans="1:2">
      <c r="A13" s="359" t="s">
        <v>1100</v>
      </c>
      <c r="B13" s="360">
        <v>3</v>
      </c>
    </row>
    <row r="14" ht="30" customHeight="1" spans="1:2">
      <c r="A14" s="359" t="s">
        <v>1101</v>
      </c>
      <c r="B14" s="360">
        <v>326</v>
      </c>
    </row>
    <row r="15" ht="30" customHeight="1" spans="1:2">
      <c r="A15" s="359" t="s">
        <v>1102</v>
      </c>
      <c r="B15" s="360">
        <v>279</v>
      </c>
    </row>
    <row r="16" ht="30" customHeight="1" spans="1:2">
      <c r="A16" s="359" t="s">
        <v>1103</v>
      </c>
      <c r="B16" s="360">
        <v>11</v>
      </c>
    </row>
    <row r="17" ht="30" customHeight="1" spans="1:2">
      <c r="A17" s="359" t="s">
        <v>1104</v>
      </c>
      <c r="B17" s="360">
        <v>1062</v>
      </c>
    </row>
    <row r="18" ht="30" customHeight="1" spans="1:2">
      <c r="A18" s="359" t="s">
        <v>1105</v>
      </c>
      <c r="B18" s="360">
        <v>71</v>
      </c>
    </row>
    <row r="19" ht="30" customHeight="1" spans="1:2">
      <c r="A19" s="359" t="s">
        <v>1106</v>
      </c>
      <c r="B19" s="360">
        <v>276</v>
      </c>
    </row>
    <row r="20" ht="30" customHeight="1" spans="1:2">
      <c r="A20" s="357" t="s">
        <v>1107</v>
      </c>
      <c r="B20" s="358">
        <f>B21</f>
        <v>26</v>
      </c>
    </row>
    <row r="21" ht="30" customHeight="1" spans="1:2">
      <c r="A21" s="359" t="s">
        <v>1108</v>
      </c>
      <c r="B21" s="336">
        <v>26</v>
      </c>
    </row>
    <row r="22" ht="30" customHeight="1" spans="1:2">
      <c r="A22" s="357" t="s">
        <v>1109</v>
      </c>
      <c r="B22" s="358">
        <f>SUM(B23:B25)</f>
        <v>105958</v>
      </c>
    </row>
    <row r="23" ht="30" customHeight="1" spans="1:2">
      <c r="A23" s="359" t="s">
        <v>1110</v>
      </c>
      <c r="B23" s="336">
        <v>90726</v>
      </c>
    </row>
    <row r="24" ht="30" customHeight="1" spans="1:2">
      <c r="A24" s="359" t="s">
        <v>1111</v>
      </c>
      <c r="B24" s="360">
        <v>15232</v>
      </c>
    </row>
    <row r="25" ht="30" customHeight="1" spans="1:2">
      <c r="A25" s="359" t="s">
        <v>1112</v>
      </c>
      <c r="B25" s="336"/>
    </row>
    <row r="26" ht="30" customHeight="1" spans="1:2">
      <c r="A26" s="357" t="s">
        <v>1113</v>
      </c>
      <c r="B26" s="358">
        <f>B27</f>
        <v>840</v>
      </c>
    </row>
    <row r="27" ht="30" customHeight="1" spans="1:2">
      <c r="A27" s="359" t="s">
        <v>1114</v>
      </c>
      <c r="B27" s="336">
        <v>840</v>
      </c>
    </row>
    <row r="28" ht="30" customHeight="1" spans="1:2">
      <c r="A28" s="357" t="s">
        <v>1115</v>
      </c>
      <c r="B28" s="358">
        <f>SUM(B29:B33)</f>
        <v>32494</v>
      </c>
    </row>
    <row r="29" ht="30" customHeight="1" spans="1:2">
      <c r="A29" s="359" t="s">
        <v>1116</v>
      </c>
      <c r="B29" s="360">
        <v>17534</v>
      </c>
    </row>
    <row r="30" ht="30" customHeight="1" spans="1:2">
      <c r="A30" s="359" t="s">
        <v>1117</v>
      </c>
      <c r="B30" s="336"/>
    </row>
    <row r="31" ht="30" customHeight="1" spans="1:2">
      <c r="A31" s="359" t="s">
        <v>1118</v>
      </c>
      <c r="B31" s="336"/>
    </row>
    <row r="32" ht="30" customHeight="1" spans="1:2">
      <c r="A32" s="359" t="s">
        <v>1119</v>
      </c>
      <c r="B32" s="360">
        <v>14825</v>
      </c>
    </row>
    <row r="33" ht="30" customHeight="1" spans="1:2">
      <c r="A33" s="359" t="s">
        <v>1120</v>
      </c>
      <c r="B33" s="360">
        <v>135</v>
      </c>
    </row>
    <row r="34" ht="30" customHeight="1" spans="1:2">
      <c r="A34" s="361" t="s">
        <v>1121</v>
      </c>
      <c r="B34" s="358">
        <f>SUM(B4,B9,B20,B28,B26,B22)</f>
        <v>265709</v>
      </c>
    </row>
  </sheetData>
  <mergeCells count="1">
    <mergeCell ref="A1:B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142"/>
  <sheetViews>
    <sheetView showGridLines="0" showZeros="0" workbookViewId="0">
      <selection activeCell="F13" sqref="F13"/>
    </sheetView>
  </sheetViews>
  <sheetFormatPr defaultColWidth="9" defaultRowHeight="13.5" outlineLevelCol="3"/>
  <cols>
    <col min="1" max="1" width="63.875" style="247" customWidth="1"/>
    <col min="2" max="2" width="45.75" customWidth="1"/>
    <col min="3" max="4" width="16.625" hidden="1" customWidth="1"/>
  </cols>
  <sheetData>
    <row r="1" s="246" customFormat="1" ht="45" customHeight="1" spans="1:4">
      <c r="A1" s="343" t="s">
        <v>1122</v>
      </c>
      <c r="B1" s="343"/>
      <c r="C1" s="343"/>
      <c r="D1" s="343"/>
    </row>
    <row r="2" ht="20.1" customHeight="1" spans="1:4">
      <c r="A2" s="249"/>
      <c r="B2" s="329" t="s">
        <v>1</v>
      </c>
      <c r="C2" s="344"/>
      <c r="D2" s="344" t="s">
        <v>1</v>
      </c>
    </row>
    <row r="3" ht="45" customHeight="1" spans="1:4">
      <c r="A3" s="170" t="s">
        <v>1123</v>
      </c>
      <c r="B3" s="79" t="s">
        <v>42</v>
      </c>
      <c r="C3" s="345" t="s">
        <v>1124</v>
      </c>
      <c r="D3" s="79" t="s">
        <v>1125</v>
      </c>
    </row>
    <row r="4" ht="36" customHeight="1" spans="1:4">
      <c r="A4" s="346" t="s">
        <v>1126</v>
      </c>
      <c r="B4" s="347">
        <v>55993</v>
      </c>
      <c r="C4" s="348">
        <f>SUM(C5:C5)</f>
        <v>0</v>
      </c>
      <c r="D4" s="349">
        <f>SUM(D5:D5)</f>
        <v>0</v>
      </c>
    </row>
    <row r="5" ht="36" customHeight="1" spans="1:4">
      <c r="A5" s="350" t="s">
        <v>1127</v>
      </c>
      <c r="B5" s="118">
        <v>9</v>
      </c>
      <c r="C5" s="351"/>
      <c r="D5" s="352"/>
    </row>
    <row r="6" ht="36" customHeight="1" spans="1:4">
      <c r="A6" s="350" t="s">
        <v>1128</v>
      </c>
      <c r="B6" s="118">
        <v>80</v>
      </c>
      <c r="C6" s="351">
        <v>64164</v>
      </c>
      <c r="D6" s="352"/>
    </row>
    <row r="7" ht="36" customHeight="1" spans="1:4">
      <c r="A7" s="350" t="s">
        <v>1129</v>
      </c>
      <c r="B7" s="118">
        <v>49936</v>
      </c>
      <c r="C7" s="351"/>
      <c r="D7" s="352"/>
    </row>
    <row r="8" ht="36" customHeight="1" spans="1:4">
      <c r="A8" s="350" t="s">
        <v>1130</v>
      </c>
      <c r="B8" s="118">
        <v>330</v>
      </c>
      <c r="C8" s="351">
        <v>2293</v>
      </c>
      <c r="D8" s="352"/>
    </row>
    <row r="9" ht="36" customHeight="1" spans="1:4">
      <c r="A9" s="350" t="s">
        <v>1131</v>
      </c>
      <c r="B9" s="118">
        <v>2127</v>
      </c>
      <c r="C9" s="351"/>
      <c r="D9" s="352"/>
    </row>
    <row r="10" ht="36" customHeight="1" spans="1:4">
      <c r="A10" s="350" t="s">
        <v>1132</v>
      </c>
      <c r="B10" s="118">
        <v>2519</v>
      </c>
      <c r="C10" s="351">
        <v>9600</v>
      </c>
      <c r="D10" s="352"/>
    </row>
    <row r="11" ht="36" customHeight="1" spans="1:4">
      <c r="A11" s="350" t="s">
        <v>1133</v>
      </c>
      <c r="B11" s="118">
        <v>160</v>
      </c>
      <c r="C11" s="351"/>
      <c r="D11" s="352"/>
    </row>
    <row r="12" ht="36" customHeight="1" spans="1:4">
      <c r="A12" s="350" t="s">
        <v>1134</v>
      </c>
      <c r="B12" s="118">
        <v>70</v>
      </c>
      <c r="C12" s="351">
        <v>280</v>
      </c>
      <c r="D12" s="352"/>
    </row>
    <row r="13" ht="36" customHeight="1" spans="1:4">
      <c r="A13" s="350" t="s">
        <v>1135</v>
      </c>
      <c r="B13" s="118">
        <v>30</v>
      </c>
      <c r="C13" s="351"/>
      <c r="D13" s="352"/>
    </row>
    <row r="14" ht="36" customHeight="1" spans="1:4">
      <c r="A14" s="350" t="s">
        <v>1136</v>
      </c>
      <c r="B14" s="118">
        <v>73</v>
      </c>
      <c r="C14" s="351">
        <v>83870</v>
      </c>
      <c r="D14" s="352"/>
    </row>
    <row r="15" ht="36" customHeight="1" spans="1:4">
      <c r="A15" s="350" t="s">
        <v>1137</v>
      </c>
      <c r="B15" s="118">
        <v>12</v>
      </c>
      <c r="C15" s="351"/>
      <c r="D15" s="352"/>
    </row>
    <row r="16" ht="36" customHeight="1" spans="1:4">
      <c r="A16" s="350" t="s">
        <v>1138</v>
      </c>
      <c r="B16" s="118">
        <v>285</v>
      </c>
      <c r="C16" s="351">
        <v>413</v>
      </c>
      <c r="D16" s="352"/>
    </row>
    <row r="17" ht="36" customHeight="1" spans="1:4">
      <c r="A17" s="350" t="s">
        <v>1139</v>
      </c>
      <c r="B17" s="118">
        <v>274</v>
      </c>
      <c r="C17" s="351"/>
      <c r="D17" s="352"/>
    </row>
    <row r="18" ht="36" customHeight="1" spans="1:4">
      <c r="A18" s="350" t="s">
        <v>1140</v>
      </c>
      <c r="B18" s="118">
        <v>68</v>
      </c>
      <c r="C18" s="351">
        <v>60</v>
      </c>
      <c r="D18" s="352"/>
    </row>
    <row r="19" ht="36" customHeight="1" spans="1:4">
      <c r="A19" s="350" t="s">
        <v>1141</v>
      </c>
      <c r="B19" s="118">
        <v>20</v>
      </c>
      <c r="C19" s="351"/>
      <c r="D19" s="352"/>
    </row>
    <row r="20" ht="36" customHeight="1" spans="1:4">
      <c r="A20" s="346" t="s">
        <v>1142</v>
      </c>
      <c r="B20" s="347">
        <v>292</v>
      </c>
      <c r="C20" s="351">
        <v>4418</v>
      </c>
      <c r="D20" s="352"/>
    </row>
    <row r="21" ht="36" customHeight="1" spans="1:4">
      <c r="A21" s="350" t="s">
        <v>1143</v>
      </c>
      <c r="B21" s="118">
        <v>292</v>
      </c>
      <c r="C21" s="348"/>
      <c r="D21" s="349"/>
    </row>
    <row r="22" ht="36" customHeight="1" spans="1:4">
      <c r="A22" s="346" t="s">
        <v>1144</v>
      </c>
      <c r="B22" s="347">
        <v>40448</v>
      </c>
      <c r="C22" s="351"/>
      <c r="D22" s="352"/>
    </row>
    <row r="23" ht="36" customHeight="1" spans="1:4">
      <c r="A23" s="350" t="s">
        <v>1145</v>
      </c>
      <c r="B23" s="118">
        <v>2</v>
      </c>
      <c r="C23" s="351"/>
      <c r="D23" s="352"/>
    </row>
    <row r="24" ht="36" customHeight="1" spans="1:4">
      <c r="A24" s="350" t="s">
        <v>1146</v>
      </c>
      <c r="B24" s="118">
        <v>1573</v>
      </c>
      <c r="C24" s="351"/>
      <c r="D24" s="352"/>
    </row>
    <row r="25" ht="36" customHeight="1" spans="1:4">
      <c r="A25" s="350" t="s">
        <v>1147</v>
      </c>
      <c r="B25" s="118">
        <v>447</v>
      </c>
      <c r="C25" s="351"/>
      <c r="D25" s="352"/>
    </row>
    <row r="26" ht="36" customHeight="1" spans="1:4">
      <c r="A26" s="350" t="s">
        <v>1148</v>
      </c>
      <c r="B26" s="118">
        <v>824</v>
      </c>
      <c r="C26" s="351"/>
      <c r="D26" s="352">
        <v>5000</v>
      </c>
    </row>
    <row r="27" ht="36" customHeight="1" spans="1:4">
      <c r="A27" s="350" t="s">
        <v>1149</v>
      </c>
      <c r="B27" s="118">
        <v>60</v>
      </c>
      <c r="C27" s="351"/>
      <c r="D27" s="352"/>
    </row>
    <row r="28" ht="36" customHeight="1" spans="1:4">
      <c r="A28" s="350" t="s">
        <v>1150</v>
      </c>
      <c r="B28" s="118">
        <v>37513</v>
      </c>
      <c r="C28" s="351">
        <v>3800</v>
      </c>
      <c r="D28" s="352"/>
    </row>
    <row r="29" ht="36" customHeight="1" spans="1:4">
      <c r="A29" s="350" t="s">
        <v>1151</v>
      </c>
      <c r="B29" s="118">
        <v>30</v>
      </c>
      <c r="C29" s="351"/>
      <c r="D29" s="352"/>
    </row>
    <row r="30" ht="36" customHeight="1" spans="1:4">
      <c r="A30" s="346" t="s">
        <v>1152</v>
      </c>
      <c r="B30" s="347">
        <v>374848</v>
      </c>
      <c r="C30" s="351">
        <v>1257</v>
      </c>
      <c r="D30" s="352"/>
    </row>
    <row r="31" ht="36" customHeight="1" spans="1:4">
      <c r="A31" s="350" t="s">
        <v>1153</v>
      </c>
      <c r="B31" s="118">
        <v>352933</v>
      </c>
      <c r="C31" s="351"/>
      <c r="D31" s="352"/>
    </row>
    <row r="32" ht="36" customHeight="1" spans="1:4">
      <c r="A32" s="350" t="s">
        <v>1154</v>
      </c>
      <c r="B32" s="118">
        <v>6094</v>
      </c>
      <c r="C32" s="351">
        <v>2163</v>
      </c>
      <c r="D32" s="352"/>
    </row>
    <row r="33" ht="36" customHeight="1" spans="1:4">
      <c r="A33" s="350" t="s">
        <v>1155</v>
      </c>
      <c r="B33" s="118">
        <v>15122</v>
      </c>
      <c r="C33" s="351"/>
      <c r="D33" s="352"/>
    </row>
    <row r="34" ht="36" customHeight="1" spans="1:2">
      <c r="A34" s="350" t="s">
        <v>1156</v>
      </c>
      <c r="B34" s="118">
        <v>700</v>
      </c>
    </row>
    <row r="35" ht="36" customHeight="1" spans="1:2">
      <c r="A35" s="346" t="s">
        <v>1157</v>
      </c>
      <c r="B35" s="347">
        <v>6291</v>
      </c>
    </row>
    <row r="36" ht="36" customHeight="1" spans="1:2">
      <c r="A36" s="350" t="s">
        <v>1158</v>
      </c>
      <c r="B36" s="118">
        <v>5171</v>
      </c>
    </row>
    <row r="37" ht="36" customHeight="1" spans="1:2">
      <c r="A37" s="350" t="s">
        <v>1159</v>
      </c>
      <c r="B37" s="118">
        <v>1120</v>
      </c>
    </row>
    <row r="38" ht="36" customHeight="1" spans="1:2">
      <c r="A38" s="346" t="s">
        <v>1160</v>
      </c>
      <c r="B38" s="347">
        <v>7785</v>
      </c>
    </row>
    <row r="39" ht="36" customHeight="1" spans="1:2">
      <c r="A39" s="350" t="s">
        <v>1161</v>
      </c>
      <c r="B39" s="118">
        <v>19</v>
      </c>
    </row>
    <row r="40" ht="36" customHeight="1" spans="1:2">
      <c r="A40" s="350" t="s">
        <v>1162</v>
      </c>
      <c r="B40" s="118">
        <v>91</v>
      </c>
    </row>
    <row r="41" ht="36" customHeight="1" spans="1:2">
      <c r="A41" s="350" t="s">
        <v>1163</v>
      </c>
      <c r="B41" s="118">
        <v>28</v>
      </c>
    </row>
    <row r="42" ht="36" customHeight="1" spans="1:2">
      <c r="A42" s="350" t="s">
        <v>1164</v>
      </c>
      <c r="B42" s="118">
        <v>280</v>
      </c>
    </row>
    <row r="43" ht="36" customHeight="1" spans="1:2">
      <c r="A43" s="350" t="s">
        <v>1165</v>
      </c>
      <c r="B43" s="118">
        <v>2470</v>
      </c>
    </row>
    <row r="44" ht="36" customHeight="1" spans="1:2">
      <c r="A44" s="350" t="s">
        <v>1166</v>
      </c>
      <c r="B44" s="118">
        <v>176</v>
      </c>
    </row>
    <row r="45" ht="36" customHeight="1" spans="1:2">
      <c r="A45" s="350" t="s">
        <v>1167</v>
      </c>
      <c r="B45" s="118">
        <v>187</v>
      </c>
    </row>
    <row r="46" ht="36" customHeight="1" spans="1:2">
      <c r="A46" s="350" t="s">
        <v>1168</v>
      </c>
      <c r="B46" s="118">
        <v>200</v>
      </c>
    </row>
    <row r="47" ht="36" customHeight="1" spans="1:2">
      <c r="A47" s="350" t="s">
        <v>1169</v>
      </c>
      <c r="B47" s="118">
        <v>1</v>
      </c>
    </row>
    <row r="48" ht="36" customHeight="1" spans="1:2">
      <c r="A48" s="350" t="s">
        <v>1170</v>
      </c>
      <c r="B48" s="118">
        <v>53</v>
      </c>
    </row>
    <row r="49" ht="36" customHeight="1" spans="1:2">
      <c r="A49" s="350" t="s">
        <v>1171</v>
      </c>
      <c r="B49" s="118">
        <v>4280</v>
      </c>
    </row>
    <row r="50" ht="36" customHeight="1" spans="1:2">
      <c r="A50" s="346" t="s">
        <v>1172</v>
      </c>
      <c r="B50" s="347">
        <v>369833</v>
      </c>
    </row>
    <row r="51" ht="36" customHeight="1" spans="1:2">
      <c r="A51" s="350" t="s">
        <v>1173</v>
      </c>
      <c r="B51" s="118">
        <v>200</v>
      </c>
    </row>
    <row r="52" ht="36" customHeight="1" spans="1:2">
      <c r="A52" s="350" t="s">
        <v>1174</v>
      </c>
      <c r="B52" s="118">
        <v>8084</v>
      </c>
    </row>
    <row r="53" ht="36" customHeight="1" spans="1:2">
      <c r="A53" s="350" t="s">
        <v>1175</v>
      </c>
      <c r="B53" s="118">
        <v>1051</v>
      </c>
    </row>
    <row r="54" ht="36" customHeight="1" spans="1:2">
      <c r="A54" s="350" t="s">
        <v>1176</v>
      </c>
      <c r="B54" s="118">
        <v>31207</v>
      </c>
    </row>
    <row r="55" ht="36" customHeight="1" spans="1:2">
      <c r="A55" s="350" t="s">
        <v>1177</v>
      </c>
      <c r="B55" s="118">
        <v>7449</v>
      </c>
    </row>
    <row r="56" ht="36" customHeight="1" spans="1:2">
      <c r="A56" s="350" t="s">
        <v>1178</v>
      </c>
      <c r="B56" s="118">
        <v>1628</v>
      </c>
    </row>
    <row r="57" ht="36" customHeight="1" spans="1:2">
      <c r="A57" s="350" t="s">
        <v>1179</v>
      </c>
      <c r="B57" s="118">
        <v>19899</v>
      </c>
    </row>
    <row r="58" ht="36" customHeight="1" spans="1:2">
      <c r="A58" s="350" t="s">
        <v>1180</v>
      </c>
      <c r="B58" s="118">
        <v>32890</v>
      </c>
    </row>
    <row r="59" ht="36" customHeight="1" spans="1:2">
      <c r="A59" s="350" t="s">
        <v>1181</v>
      </c>
      <c r="B59" s="118">
        <v>10</v>
      </c>
    </row>
    <row r="60" ht="36" customHeight="1" spans="1:2">
      <c r="A60" s="350" t="s">
        <v>1182</v>
      </c>
      <c r="B60" s="118">
        <v>115</v>
      </c>
    </row>
    <row r="61" ht="36" customHeight="1" spans="1:2">
      <c r="A61" s="350" t="s">
        <v>1183</v>
      </c>
      <c r="B61" s="118">
        <v>15</v>
      </c>
    </row>
    <row r="62" ht="36" customHeight="1" spans="1:2">
      <c r="A62" s="350" t="s">
        <v>1184</v>
      </c>
      <c r="B62" s="118">
        <v>5050</v>
      </c>
    </row>
    <row r="63" ht="36" customHeight="1" spans="1:2">
      <c r="A63" s="350" t="s">
        <v>1185</v>
      </c>
      <c r="B63" s="118">
        <v>5209</v>
      </c>
    </row>
    <row r="64" ht="36" customHeight="1" spans="1:2">
      <c r="A64" s="350" t="s">
        <v>1186</v>
      </c>
      <c r="B64" s="118">
        <v>1190</v>
      </c>
    </row>
    <row r="65" ht="36" customHeight="1" spans="1:2">
      <c r="A65" s="350" t="s">
        <v>1187</v>
      </c>
      <c r="B65" s="118">
        <v>100</v>
      </c>
    </row>
    <row r="66" ht="36" customHeight="1" spans="1:2">
      <c r="A66" s="350" t="s">
        <v>1188</v>
      </c>
      <c r="B66" s="118">
        <v>40</v>
      </c>
    </row>
    <row r="67" ht="36" customHeight="1" spans="1:2">
      <c r="A67" s="350" t="s">
        <v>1189</v>
      </c>
      <c r="B67" s="118">
        <v>15</v>
      </c>
    </row>
    <row r="68" ht="36" customHeight="1" spans="1:2">
      <c r="A68" s="350" t="s">
        <v>1190</v>
      </c>
      <c r="B68" s="118">
        <v>285</v>
      </c>
    </row>
    <row r="69" ht="36" customHeight="1" spans="1:2">
      <c r="A69" s="350" t="s">
        <v>1191</v>
      </c>
      <c r="B69" s="118">
        <v>159</v>
      </c>
    </row>
    <row r="70" ht="36" customHeight="1" spans="1:2">
      <c r="A70" s="350" t="s">
        <v>1192</v>
      </c>
      <c r="B70" s="118">
        <v>98</v>
      </c>
    </row>
    <row r="71" ht="36" customHeight="1" spans="1:2">
      <c r="A71" s="350" t="s">
        <v>1193</v>
      </c>
      <c r="B71" s="118">
        <v>30</v>
      </c>
    </row>
    <row r="72" ht="36" customHeight="1" spans="1:2">
      <c r="A72" s="350" t="s">
        <v>1194</v>
      </c>
      <c r="B72" s="118">
        <v>809</v>
      </c>
    </row>
    <row r="73" ht="36" customHeight="1" spans="1:2">
      <c r="A73" s="350" t="s">
        <v>1195</v>
      </c>
      <c r="B73" s="118">
        <v>5</v>
      </c>
    </row>
    <row r="74" ht="36" customHeight="1" spans="1:2">
      <c r="A74" s="350" t="s">
        <v>1196</v>
      </c>
      <c r="B74" s="118">
        <v>28</v>
      </c>
    </row>
    <row r="75" ht="36" customHeight="1" spans="1:2">
      <c r="A75" s="350" t="s">
        <v>1197</v>
      </c>
      <c r="B75" s="118">
        <v>50</v>
      </c>
    </row>
    <row r="76" ht="36" customHeight="1" spans="1:2">
      <c r="A76" s="350" t="s">
        <v>1198</v>
      </c>
      <c r="B76" s="118">
        <v>294</v>
      </c>
    </row>
    <row r="77" ht="36" customHeight="1" spans="1:2">
      <c r="A77" s="350" t="s">
        <v>1199</v>
      </c>
      <c r="B77" s="118">
        <v>778</v>
      </c>
    </row>
    <row r="78" ht="36" customHeight="1" spans="1:2">
      <c r="A78" s="350" t="s">
        <v>1200</v>
      </c>
      <c r="B78" s="118">
        <v>83144</v>
      </c>
    </row>
    <row r="79" ht="36" customHeight="1" spans="1:2">
      <c r="A79" s="350" t="s">
        <v>1201</v>
      </c>
      <c r="B79" s="118">
        <v>125000</v>
      </c>
    </row>
    <row r="80" ht="36" customHeight="1" spans="1:2">
      <c r="A80" s="350" t="s">
        <v>1202</v>
      </c>
      <c r="B80" s="118">
        <v>10000</v>
      </c>
    </row>
    <row r="81" ht="36" customHeight="1" spans="1:2">
      <c r="A81" s="350" t="s">
        <v>1203</v>
      </c>
      <c r="B81" s="118">
        <v>35000</v>
      </c>
    </row>
    <row r="82" ht="36" customHeight="1" spans="1:2">
      <c r="A82" s="346" t="s">
        <v>1204</v>
      </c>
      <c r="B82" s="118">
        <v>422101</v>
      </c>
    </row>
    <row r="83" ht="36" customHeight="1" spans="1:2">
      <c r="A83" s="350" t="s">
        <v>1205</v>
      </c>
      <c r="B83" s="118">
        <v>286709</v>
      </c>
    </row>
    <row r="84" ht="36" customHeight="1" spans="1:2">
      <c r="A84" s="350" t="s">
        <v>1206</v>
      </c>
      <c r="B84" s="118">
        <v>45925</v>
      </c>
    </row>
    <row r="85" ht="36" customHeight="1" spans="1:2">
      <c r="A85" s="350" t="s">
        <v>1207</v>
      </c>
      <c r="B85" s="118">
        <v>16690</v>
      </c>
    </row>
    <row r="86" ht="36" customHeight="1" spans="1:2">
      <c r="A86" s="350" t="s">
        <v>1208</v>
      </c>
      <c r="B86" s="118">
        <v>26968</v>
      </c>
    </row>
    <row r="87" ht="36" customHeight="1" spans="1:2">
      <c r="A87" s="350" t="s">
        <v>1209</v>
      </c>
      <c r="B87" s="118">
        <v>170</v>
      </c>
    </row>
    <row r="88" ht="36" customHeight="1" spans="1:2">
      <c r="A88" s="350" t="s">
        <v>1210</v>
      </c>
      <c r="B88" s="118">
        <v>44</v>
      </c>
    </row>
    <row r="89" ht="36" customHeight="1" spans="1:2">
      <c r="A89" s="350" t="s">
        <v>1211</v>
      </c>
      <c r="B89" s="118">
        <v>595</v>
      </c>
    </row>
    <row r="90" ht="36" customHeight="1" spans="1:2">
      <c r="A90" s="350" t="s">
        <v>1212</v>
      </c>
      <c r="B90" s="118">
        <v>45000</v>
      </c>
    </row>
    <row r="91" ht="36" customHeight="1" spans="1:2">
      <c r="A91" s="346" t="s">
        <v>1213</v>
      </c>
      <c r="B91" s="347">
        <v>59036</v>
      </c>
    </row>
    <row r="92" ht="36" customHeight="1" spans="1:2">
      <c r="A92" s="350" t="s">
        <v>1214</v>
      </c>
      <c r="B92" s="118">
        <v>150</v>
      </c>
    </row>
    <row r="93" ht="36" customHeight="1" spans="1:2">
      <c r="A93" s="350" t="s">
        <v>1215</v>
      </c>
      <c r="B93" s="118">
        <v>16655</v>
      </c>
    </row>
    <row r="94" ht="36" customHeight="1" spans="1:2">
      <c r="A94" s="350" t="s">
        <v>1216</v>
      </c>
      <c r="B94" s="118">
        <v>3426</v>
      </c>
    </row>
    <row r="95" ht="36" customHeight="1" spans="1:2">
      <c r="A95" s="350" t="s">
        <v>1217</v>
      </c>
      <c r="B95" s="118">
        <v>38806</v>
      </c>
    </row>
    <row r="96" ht="36" customHeight="1" spans="1:2">
      <c r="A96" s="346" t="s">
        <v>1218</v>
      </c>
      <c r="B96" s="347">
        <v>24578</v>
      </c>
    </row>
    <row r="97" ht="36" customHeight="1" spans="1:2">
      <c r="A97" s="350" t="s">
        <v>1219</v>
      </c>
      <c r="B97" s="118">
        <v>80</v>
      </c>
    </row>
    <row r="98" ht="36" customHeight="1" spans="1:2">
      <c r="A98" s="350" t="s">
        <v>1220</v>
      </c>
      <c r="B98" s="118">
        <v>24498</v>
      </c>
    </row>
    <row r="99" ht="36" customHeight="1" spans="1:2">
      <c r="A99" s="346" t="s">
        <v>1221</v>
      </c>
      <c r="B99" s="347">
        <v>538515</v>
      </c>
    </row>
    <row r="100" ht="36" customHeight="1" spans="1:2">
      <c r="A100" s="350" t="s">
        <v>1222</v>
      </c>
      <c r="B100" s="118">
        <v>6248</v>
      </c>
    </row>
    <row r="101" ht="36" customHeight="1" spans="1:2">
      <c r="A101" s="350" t="s">
        <v>1223</v>
      </c>
      <c r="B101" s="118">
        <v>287526</v>
      </c>
    </row>
    <row r="102" ht="36" customHeight="1" spans="1:2">
      <c r="A102" s="350" t="s">
        <v>1224</v>
      </c>
      <c r="B102" s="118">
        <v>29751</v>
      </c>
    </row>
    <row r="103" ht="36" customHeight="1" spans="1:2">
      <c r="A103" s="350" t="s">
        <v>1225</v>
      </c>
      <c r="B103" s="118">
        <v>1808</v>
      </c>
    </row>
    <row r="104" ht="36" customHeight="1" spans="1:2">
      <c r="A104" s="350" t="s">
        <v>1226</v>
      </c>
      <c r="B104" s="118">
        <v>791</v>
      </c>
    </row>
    <row r="105" ht="36" customHeight="1" spans="1:2">
      <c r="A105" s="350" t="s">
        <v>1227</v>
      </c>
      <c r="B105" s="118">
        <v>128716</v>
      </c>
    </row>
    <row r="106" ht="36" customHeight="1" spans="1:2">
      <c r="A106" s="350" t="s">
        <v>1228</v>
      </c>
      <c r="B106" s="118">
        <v>57520</v>
      </c>
    </row>
    <row r="107" ht="36" customHeight="1" spans="1:2">
      <c r="A107" s="350" t="s">
        <v>1229</v>
      </c>
      <c r="B107" s="118">
        <v>13600</v>
      </c>
    </row>
    <row r="108" ht="36" customHeight="1" spans="1:2">
      <c r="A108" s="350" t="s">
        <v>1230</v>
      </c>
      <c r="B108" s="118">
        <v>750</v>
      </c>
    </row>
    <row r="109" ht="36" customHeight="1" spans="1:2">
      <c r="A109" s="350" t="s">
        <v>1231</v>
      </c>
      <c r="B109" s="118">
        <v>1042</v>
      </c>
    </row>
    <row r="110" ht="36" customHeight="1" spans="1:2">
      <c r="A110" s="350" t="s">
        <v>1232</v>
      </c>
      <c r="B110" s="118">
        <v>30</v>
      </c>
    </row>
    <row r="111" ht="36" customHeight="1" spans="1:2">
      <c r="A111" s="350" t="s">
        <v>1233</v>
      </c>
      <c r="B111" s="118">
        <v>30</v>
      </c>
    </row>
    <row r="112" ht="36" customHeight="1" spans="1:2">
      <c r="A112" s="350" t="s">
        <v>1234</v>
      </c>
      <c r="B112" s="118">
        <v>10703</v>
      </c>
    </row>
    <row r="113" ht="36" customHeight="1" spans="1:2">
      <c r="A113" s="346" t="s">
        <v>1235</v>
      </c>
      <c r="B113" s="347">
        <v>147517</v>
      </c>
    </row>
    <row r="114" ht="36" customHeight="1" spans="1:2">
      <c r="A114" s="350" t="s">
        <v>1236</v>
      </c>
      <c r="B114" s="118">
        <v>7097</v>
      </c>
    </row>
    <row r="115" ht="36" customHeight="1" spans="1:2">
      <c r="A115" s="350" t="s">
        <v>1237</v>
      </c>
      <c r="B115" s="118">
        <v>32877</v>
      </c>
    </row>
    <row r="116" ht="36" customHeight="1" spans="1:2">
      <c r="A116" s="350" t="s">
        <v>1238</v>
      </c>
      <c r="B116" s="118">
        <v>42543</v>
      </c>
    </row>
    <row r="117" ht="36" customHeight="1" spans="1:2">
      <c r="A117" s="350" t="s">
        <v>1239</v>
      </c>
      <c r="B117" s="118">
        <v>65000</v>
      </c>
    </row>
    <row r="118" ht="36" customHeight="1" spans="1:2">
      <c r="A118" s="346" t="s">
        <v>1240</v>
      </c>
      <c r="B118" s="347">
        <v>13532</v>
      </c>
    </row>
    <row r="119" ht="36" customHeight="1" spans="1:2">
      <c r="A119" s="350" t="s">
        <v>1241</v>
      </c>
      <c r="B119" s="118">
        <v>10090</v>
      </c>
    </row>
    <row r="120" ht="36" customHeight="1" spans="1:2">
      <c r="A120" s="350" t="s">
        <v>1242</v>
      </c>
      <c r="B120" s="118">
        <v>252</v>
      </c>
    </row>
    <row r="121" ht="36" customHeight="1" spans="1:2">
      <c r="A121" s="350" t="s">
        <v>1243</v>
      </c>
      <c r="B121" s="118">
        <v>3000</v>
      </c>
    </row>
    <row r="122" ht="36" customHeight="1" spans="1:2">
      <c r="A122" s="350" t="s">
        <v>1244</v>
      </c>
      <c r="B122" s="118">
        <v>190</v>
      </c>
    </row>
    <row r="123" ht="36" customHeight="1" spans="1:2">
      <c r="A123" s="346" t="s">
        <v>1245</v>
      </c>
      <c r="B123" s="347">
        <v>6307</v>
      </c>
    </row>
    <row r="124" ht="36" customHeight="1" spans="1:2">
      <c r="A124" s="350" t="s">
        <v>1246</v>
      </c>
      <c r="B124" s="118">
        <v>6307</v>
      </c>
    </row>
    <row r="125" ht="36" customHeight="1" spans="1:2">
      <c r="A125" s="346" t="s">
        <v>1247</v>
      </c>
      <c r="B125" s="347">
        <v>6060</v>
      </c>
    </row>
    <row r="126" ht="36" customHeight="1" spans="1:2">
      <c r="A126" s="350" t="s">
        <v>1248</v>
      </c>
      <c r="B126" s="118">
        <v>60</v>
      </c>
    </row>
    <row r="127" ht="36" customHeight="1" spans="1:2">
      <c r="A127" s="350" t="s">
        <v>1249</v>
      </c>
      <c r="B127" s="118">
        <v>6000</v>
      </c>
    </row>
    <row r="128" ht="36" customHeight="1" spans="1:2">
      <c r="A128" s="346" t="s">
        <v>1250</v>
      </c>
      <c r="B128" s="347">
        <v>107800</v>
      </c>
    </row>
    <row r="129" ht="36" customHeight="1" spans="1:2">
      <c r="A129" s="350" t="s">
        <v>1251</v>
      </c>
      <c r="B129" s="118">
        <v>36800</v>
      </c>
    </row>
    <row r="130" ht="36" customHeight="1" spans="1:2">
      <c r="A130" s="350" t="s">
        <v>1252</v>
      </c>
      <c r="B130" s="118">
        <v>71000</v>
      </c>
    </row>
    <row r="131" ht="36" customHeight="1" spans="1:2">
      <c r="A131" s="346" t="s">
        <v>1253</v>
      </c>
      <c r="B131" s="347">
        <v>1587</v>
      </c>
    </row>
    <row r="132" ht="36" customHeight="1" spans="1:2">
      <c r="A132" s="350" t="s">
        <v>1254</v>
      </c>
      <c r="B132" s="118">
        <v>26</v>
      </c>
    </row>
    <row r="133" ht="36" customHeight="1" spans="1:2">
      <c r="A133" s="350" t="s">
        <v>1255</v>
      </c>
      <c r="B133" s="118">
        <v>218</v>
      </c>
    </row>
    <row r="134" ht="36" customHeight="1" spans="1:2">
      <c r="A134" s="350" t="s">
        <v>1256</v>
      </c>
      <c r="B134" s="118">
        <v>1343</v>
      </c>
    </row>
    <row r="135" ht="36" customHeight="1" spans="1:2">
      <c r="A135" s="346" t="s">
        <v>1257</v>
      </c>
      <c r="B135" s="347">
        <v>3085</v>
      </c>
    </row>
    <row r="136" ht="36" customHeight="1" spans="1:2">
      <c r="A136" s="350" t="s">
        <v>1258</v>
      </c>
      <c r="B136" s="118">
        <v>528</v>
      </c>
    </row>
    <row r="137" ht="36" customHeight="1" spans="1:2">
      <c r="A137" s="350" t="s">
        <v>1259</v>
      </c>
      <c r="B137" s="118">
        <v>150</v>
      </c>
    </row>
    <row r="138" ht="36" customHeight="1" spans="1:2">
      <c r="A138" s="350" t="s">
        <v>1260</v>
      </c>
      <c r="B138" s="118">
        <v>1874</v>
      </c>
    </row>
    <row r="139" ht="36" customHeight="1" spans="1:2">
      <c r="A139" s="350" t="s">
        <v>1261</v>
      </c>
      <c r="B139" s="118">
        <v>445</v>
      </c>
    </row>
    <row r="140" ht="36" customHeight="1" spans="1:2">
      <c r="A140" s="350" t="s">
        <v>1262</v>
      </c>
      <c r="B140" s="118">
        <v>87</v>
      </c>
    </row>
    <row r="141" ht="36" customHeight="1" spans="1:2">
      <c r="A141" s="346" t="s">
        <v>1263</v>
      </c>
      <c r="B141" s="347">
        <v>1316440</v>
      </c>
    </row>
    <row r="142" ht="36" customHeight="1" spans="1:2">
      <c r="A142" s="353" t="s">
        <v>1264</v>
      </c>
      <c r="B142" s="347">
        <v>3502049</v>
      </c>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F20"/>
  <sheetViews>
    <sheetView showGridLines="0" showZeros="0" zoomScale="85" zoomScaleNormal="85" workbookViewId="0">
      <selection activeCell="D19" sqref="D19"/>
    </sheetView>
  </sheetViews>
  <sheetFormatPr defaultColWidth="9" defaultRowHeight="14.25" outlineLevelCol="5"/>
  <cols>
    <col min="1" max="1" width="43.625" style="159" customWidth="1"/>
    <col min="2" max="2" width="20.625" style="161" customWidth="1"/>
    <col min="3" max="3" width="20.625" style="159" customWidth="1"/>
    <col min="4" max="4" width="20" style="287" customWidth="1"/>
    <col min="5" max="16376" width="9" style="159"/>
    <col min="16377" max="16378" width="35.625" style="159"/>
    <col min="16379" max="16384" width="9" style="159"/>
  </cols>
  <sheetData>
    <row r="1" ht="45" customHeight="1" spans="1:4">
      <c r="A1" s="164" t="s">
        <v>1265</v>
      </c>
      <c r="B1" s="164"/>
      <c r="C1" s="164"/>
      <c r="D1" s="164"/>
    </row>
    <row r="2" ht="20.1" customHeight="1" spans="1:4">
      <c r="A2" s="165"/>
      <c r="B2" s="165"/>
      <c r="C2" s="328"/>
      <c r="D2" s="329" t="s">
        <v>1</v>
      </c>
    </row>
    <row r="3" s="160" customFormat="1" ht="45" customHeight="1" spans="1:4">
      <c r="A3" s="330" t="s">
        <v>1266</v>
      </c>
      <c r="B3" s="167" t="s">
        <v>1267</v>
      </c>
      <c r="C3" s="331" t="s">
        <v>1268</v>
      </c>
      <c r="D3" s="331" t="s">
        <v>1269</v>
      </c>
    </row>
    <row r="4" s="327" customFormat="1" ht="36" customHeight="1" spans="1:6">
      <c r="A4" s="332" t="s">
        <v>1270</v>
      </c>
      <c r="B4" s="333">
        <f>SUM(B5:B14)</f>
        <v>3050887</v>
      </c>
      <c r="C4" s="333">
        <f>SUM(C5:C14)</f>
        <v>52202</v>
      </c>
      <c r="D4" s="333">
        <f>SUM(D5:D14)</f>
        <v>2998685</v>
      </c>
      <c r="F4" s="334"/>
    </row>
    <row r="5" ht="36" customHeight="1" spans="1:4">
      <c r="A5" s="335" t="s">
        <v>1271</v>
      </c>
      <c r="B5" s="169">
        <f>C5+D5</f>
        <v>246882</v>
      </c>
      <c r="C5" s="169">
        <v>23758</v>
      </c>
      <c r="D5" s="169">
        <v>223124</v>
      </c>
    </row>
    <row r="6" ht="36" customHeight="1" spans="1:5">
      <c r="A6" s="335" t="s">
        <v>1272</v>
      </c>
      <c r="B6" s="169">
        <f t="shared" ref="B6:B15" si="0">C6+D6</f>
        <v>189914</v>
      </c>
      <c r="C6" s="169">
        <v>4020</v>
      </c>
      <c r="D6" s="336">
        <v>185894</v>
      </c>
      <c r="E6" s="159" t="s">
        <v>1273</v>
      </c>
    </row>
    <row r="7" ht="36" customHeight="1" spans="1:4">
      <c r="A7" s="335" t="s">
        <v>1274</v>
      </c>
      <c r="B7" s="169">
        <f t="shared" si="0"/>
        <v>146587</v>
      </c>
      <c r="C7" s="169">
        <v>2000</v>
      </c>
      <c r="D7" s="336">
        <v>144587</v>
      </c>
    </row>
    <row r="8" ht="36" customHeight="1" spans="1:4">
      <c r="A8" s="335" t="s">
        <v>1275</v>
      </c>
      <c r="B8" s="169">
        <f t="shared" si="0"/>
        <v>537777</v>
      </c>
      <c r="C8" s="169">
        <v>8337</v>
      </c>
      <c r="D8" s="336">
        <v>529440</v>
      </c>
    </row>
    <row r="9" ht="36" customHeight="1" spans="1:4">
      <c r="A9" s="335" t="s">
        <v>1276</v>
      </c>
      <c r="B9" s="169">
        <f t="shared" si="0"/>
        <v>349762</v>
      </c>
      <c r="C9" s="169">
        <v>-6858</v>
      </c>
      <c r="D9" s="336">
        <v>356620</v>
      </c>
    </row>
    <row r="10" ht="36" customHeight="1" spans="1:4">
      <c r="A10" s="335" t="s">
        <v>1277</v>
      </c>
      <c r="B10" s="169">
        <f t="shared" si="0"/>
        <v>280205</v>
      </c>
      <c r="C10" s="169">
        <v>1033</v>
      </c>
      <c r="D10" s="336">
        <v>279172</v>
      </c>
    </row>
    <row r="11" ht="36" customHeight="1" spans="1:4">
      <c r="A11" s="335" t="s">
        <v>1278</v>
      </c>
      <c r="B11" s="169">
        <f t="shared" si="0"/>
        <v>223115</v>
      </c>
      <c r="C11" s="169">
        <v>528</v>
      </c>
      <c r="D11" s="336">
        <v>222587</v>
      </c>
    </row>
    <row r="12" ht="36" customHeight="1" spans="1:4">
      <c r="A12" s="335" t="s">
        <v>1279</v>
      </c>
      <c r="B12" s="169">
        <f t="shared" si="0"/>
        <v>270120</v>
      </c>
      <c r="C12" s="169">
        <v>4518</v>
      </c>
      <c r="D12" s="336">
        <v>265602</v>
      </c>
    </row>
    <row r="13" ht="36" customHeight="1" spans="1:4">
      <c r="A13" s="335" t="s">
        <v>1280</v>
      </c>
      <c r="B13" s="169">
        <f t="shared" si="0"/>
        <v>782741</v>
      </c>
      <c r="C13" s="169">
        <v>14414</v>
      </c>
      <c r="D13" s="336">
        <v>768327</v>
      </c>
    </row>
    <row r="14" ht="36" customHeight="1" spans="1:4">
      <c r="A14" s="335" t="s">
        <v>1281</v>
      </c>
      <c r="B14" s="169">
        <f t="shared" si="0"/>
        <v>23784</v>
      </c>
      <c r="C14" s="169">
        <v>452</v>
      </c>
      <c r="D14" s="336">
        <v>23332</v>
      </c>
    </row>
    <row r="15" ht="36" customHeight="1" spans="1:4">
      <c r="A15" s="337" t="s">
        <v>1282</v>
      </c>
      <c r="B15" s="333">
        <f t="shared" si="0"/>
        <v>451162</v>
      </c>
      <c r="C15" s="333"/>
      <c r="D15" s="338">
        <v>451162</v>
      </c>
    </row>
    <row r="16" ht="36" customHeight="1" spans="1:4">
      <c r="A16" s="332" t="s">
        <v>1283</v>
      </c>
      <c r="B16" s="333">
        <f>B4+B15</f>
        <v>3502049</v>
      </c>
      <c r="C16" s="333">
        <f>C4+C15</f>
        <v>52202</v>
      </c>
      <c r="D16" s="333">
        <f>D4+D15</f>
        <v>3449847</v>
      </c>
    </row>
    <row r="17" spans="2:4">
      <c r="B17" s="339"/>
      <c r="C17" s="340"/>
      <c r="D17" s="341"/>
    </row>
    <row r="18" spans="3:3">
      <c r="C18" s="342"/>
    </row>
    <row r="19" spans="3:3">
      <c r="C19" s="342"/>
    </row>
    <row r="20" spans="3:3">
      <c r="C20" s="342"/>
    </row>
  </sheetData>
  <mergeCells count="1">
    <mergeCell ref="A1:D1"/>
  </mergeCells>
  <conditionalFormatting sqref="D1">
    <cfRule type="cellIs" dxfId="0" priority="5" stopIfTrue="1" operator="greaterThanOrEqual">
      <formula>10</formula>
    </cfRule>
    <cfRule type="cellIs" dxfId="0" priority="6" stopIfTrue="1" operator="lessThanOrEqual">
      <formula>-1</formula>
    </cfRule>
  </conditionalFormatting>
  <conditionalFormatting sqref="B3:C3">
    <cfRule type="cellIs" dxfId="0" priority="4" stopIfTrue="1" operator="lessThanOrEqual">
      <formula>-1</formula>
    </cfRule>
  </conditionalFormatting>
  <conditionalFormatting sqref="B4:D4">
    <cfRule type="cellIs" dxfId="0" priority="1" stopIfTrue="1" operator="lessThanOrEqual">
      <formula>-1</formula>
    </cfRule>
  </conditionalFormatting>
  <conditionalFormatting sqref="B5:B15">
    <cfRule type="cellIs" dxfId="0" priority="3" stopIfTrue="1" operator="lessThanOrEqual">
      <formula>-1</formula>
    </cfRule>
  </conditionalFormatting>
  <conditionalFormatting sqref="C5:C7 C10:C15">
    <cfRule type="cellIs" dxfId="0" priority="2"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ignoredErrors>
    <ignoredError sqref="D4" formulaRange="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1"/>
  <sheetViews>
    <sheetView workbookViewId="0">
      <selection activeCell="G11" sqref="G11"/>
    </sheetView>
  </sheetViews>
  <sheetFormatPr defaultColWidth="9" defaultRowHeight="13.5" outlineLevelCol="4"/>
  <cols>
    <col min="1" max="1" width="37.75" style="311" customWidth="1"/>
    <col min="2" max="2" width="22" style="311" customWidth="1"/>
    <col min="3" max="4" width="23.875" style="311" customWidth="1"/>
    <col min="5" max="5" width="24.5" style="311" customWidth="1"/>
    <col min="6" max="256" width="9" style="311"/>
    <col min="257" max="16384" width="9" style="2"/>
  </cols>
  <sheetData>
    <row r="1" s="311" customFormat="1" ht="40.5" customHeight="1" spans="1:5">
      <c r="A1" s="312" t="s">
        <v>1284</v>
      </c>
      <c r="B1" s="312"/>
      <c r="C1" s="312"/>
      <c r="D1" s="312"/>
      <c r="E1" s="312"/>
    </row>
    <row r="2" s="311" customFormat="1" ht="16.9" customHeight="1" spans="1:5">
      <c r="A2" s="313"/>
      <c r="B2" s="313"/>
      <c r="C2" s="313"/>
      <c r="D2" s="314"/>
      <c r="E2" s="315" t="s">
        <v>1</v>
      </c>
    </row>
    <row r="3" s="2" customFormat="1" ht="24.95" customHeight="1" spans="1:5">
      <c r="A3" s="316" t="s">
        <v>2</v>
      </c>
      <c r="B3" s="316" t="s">
        <v>1285</v>
      </c>
      <c r="C3" s="316" t="s">
        <v>42</v>
      </c>
      <c r="D3" s="317" t="s">
        <v>1286</v>
      </c>
      <c r="E3" s="318"/>
    </row>
    <row r="4" s="2" customFormat="1" ht="24.95" customHeight="1" spans="1:5">
      <c r="A4" s="319"/>
      <c r="B4" s="319"/>
      <c r="C4" s="319"/>
      <c r="D4" s="167" t="s">
        <v>1287</v>
      </c>
      <c r="E4" s="167" t="s">
        <v>1288</v>
      </c>
    </row>
    <row r="5" s="311" customFormat="1" ht="34.9" customHeight="1" spans="1:5">
      <c r="A5" s="320" t="s">
        <v>1267</v>
      </c>
      <c r="B5" s="321">
        <f>B6+B7+B8</f>
        <v>4919</v>
      </c>
      <c r="C5" s="321">
        <f>C6+C7+C8</f>
        <v>4765</v>
      </c>
      <c r="D5" s="321">
        <f>C5-B5</f>
        <v>-154</v>
      </c>
      <c r="E5" s="322">
        <f>D5/B5</f>
        <v>-0.0313</v>
      </c>
    </row>
    <row r="6" s="311" customFormat="1" ht="34.9" customHeight="1" spans="1:5">
      <c r="A6" s="323" t="s">
        <v>1289</v>
      </c>
      <c r="B6" s="321">
        <v>163</v>
      </c>
      <c r="C6" s="321">
        <v>158</v>
      </c>
      <c r="D6" s="321">
        <f>C6-B6</f>
        <v>-5</v>
      </c>
      <c r="E6" s="322">
        <f>D6/B6</f>
        <v>-0.0307</v>
      </c>
    </row>
    <row r="7" s="311" customFormat="1" ht="34.9" customHeight="1" spans="1:5">
      <c r="A7" s="323" t="s">
        <v>1290</v>
      </c>
      <c r="B7" s="324">
        <v>2228</v>
      </c>
      <c r="C7" s="324">
        <v>2158</v>
      </c>
      <c r="D7" s="321">
        <f>C7-B7</f>
        <v>-70</v>
      </c>
      <c r="E7" s="322">
        <f>D7/B7</f>
        <v>-0.0314</v>
      </c>
    </row>
    <row r="8" s="311" customFormat="1" ht="34.9" customHeight="1" spans="1:5">
      <c r="A8" s="323" t="s">
        <v>1291</v>
      </c>
      <c r="B8" s="324">
        <f>SUM(B9:B10)</f>
        <v>2528</v>
      </c>
      <c r="C8" s="324">
        <f>SUM(C9:C10)</f>
        <v>2449</v>
      </c>
      <c r="D8" s="321">
        <f>C8-B8</f>
        <v>-79</v>
      </c>
      <c r="E8" s="322">
        <f>D8/B8</f>
        <v>-0.0313</v>
      </c>
    </row>
    <row r="9" s="311" customFormat="1" ht="34.9" customHeight="1" spans="1:5">
      <c r="A9" s="325" t="s">
        <v>1292</v>
      </c>
      <c r="B9" s="324"/>
      <c r="C9" s="324"/>
      <c r="D9" s="321"/>
      <c r="E9" s="322"/>
    </row>
    <row r="10" s="311" customFormat="1" ht="34.9" customHeight="1" spans="1:5">
      <c r="A10" s="325" t="s">
        <v>1293</v>
      </c>
      <c r="B10" s="324">
        <v>2528</v>
      </c>
      <c r="C10" s="324">
        <v>2449</v>
      </c>
      <c r="D10" s="321">
        <f>C10-B10</f>
        <v>-79</v>
      </c>
      <c r="E10" s="322">
        <f>D10/B10</f>
        <v>-0.0313</v>
      </c>
    </row>
    <row r="11" s="311" customFormat="1" ht="162" customHeight="1" spans="1:5">
      <c r="A11" s="326" t="s">
        <v>1294</v>
      </c>
      <c r="B11" s="326"/>
      <c r="C11" s="326"/>
      <c r="D11" s="326"/>
      <c r="E11" s="326"/>
    </row>
  </sheetData>
  <mergeCells count="6">
    <mergeCell ref="A1:E1"/>
    <mergeCell ref="D3:E3"/>
    <mergeCell ref="A11:E11"/>
    <mergeCell ref="A3:A4"/>
    <mergeCell ref="B3:B4"/>
    <mergeCell ref="C3:C4"/>
  </mergeCells>
  <printOptions horizontalCentered="1"/>
  <pageMargins left="0.709027777777778" right="0.709027777777778" top="0.75" bottom="0.75" header="0.309027777777778" footer="0.309027777777778"/>
  <pageSetup paperSize="9" fitToHeight="20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0"/>
  <sheetViews>
    <sheetView showGridLines="0" showZeros="0" zoomScale="115" zoomScaleNormal="115" workbookViewId="0">
      <selection activeCell="B17" sqref="B17"/>
    </sheetView>
  </sheetViews>
  <sheetFormatPr defaultColWidth="9" defaultRowHeight="14.25" outlineLevelCol="3"/>
  <cols>
    <col min="1" max="1" width="50.75" style="159" customWidth="1"/>
    <col min="2" max="3" width="20.625" style="159" customWidth="1"/>
    <col min="4" max="4" width="20.625" style="287" customWidth="1"/>
    <col min="5" max="16355" width="9" style="159"/>
    <col min="16356" max="16356" width="45.625" style="159"/>
    <col min="16357" max="16384" width="9" style="159"/>
  </cols>
  <sheetData>
    <row r="1" ht="45" customHeight="1" spans="1:4">
      <c r="A1" s="288" t="s">
        <v>1295</v>
      </c>
      <c r="B1" s="288"/>
      <c r="C1" s="288"/>
      <c r="D1" s="288"/>
    </row>
    <row r="2" s="285" customFormat="1" ht="20.1" customHeight="1" spans="1:4">
      <c r="A2" s="289"/>
      <c r="B2" s="290"/>
      <c r="C2" s="289"/>
      <c r="D2" s="291" t="s">
        <v>1</v>
      </c>
    </row>
    <row r="3" s="286" customFormat="1" ht="45" customHeight="1" spans="1:4">
      <c r="A3" s="292" t="s">
        <v>2</v>
      </c>
      <c r="B3" s="252" t="s">
        <v>41</v>
      </c>
      <c r="C3" s="252" t="s">
        <v>42</v>
      </c>
      <c r="D3" s="252" t="s">
        <v>3</v>
      </c>
    </row>
    <row r="4" s="286" customFormat="1" ht="36" customHeight="1" spans="1:4">
      <c r="A4" s="268" t="s">
        <v>1296</v>
      </c>
      <c r="B4" s="269">
        <v>0</v>
      </c>
      <c r="C4" s="269">
        <v>0</v>
      </c>
      <c r="D4" s="270" t="str">
        <f t="shared" ref="D4:D11" si="0">IF(B4&lt;&gt;0,C4/B4-1,"")</f>
        <v/>
      </c>
    </row>
    <row r="5" ht="36" customHeight="1" spans="1:4">
      <c r="A5" s="268" t="s">
        <v>1297</v>
      </c>
      <c r="B5" s="269">
        <v>0</v>
      </c>
      <c r="C5" s="269">
        <v>0</v>
      </c>
      <c r="D5" s="270" t="str">
        <f t="shared" si="0"/>
        <v/>
      </c>
    </row>
    <row r="6" ht="36" customHeight="1" spans="1:4">
      <c r="A6" s="268" t="s">
        <v>1298</v>
      </c>
      <c r="B6" s="269">
        <v>0</v>
      </c>
      <c r="C6" s="269">
        <v>0</v>
      </c>
      <c r="D6" s="270" t="str">
        <f t="shared" si="0"/>
        <v/>
      </c>
    </row>
    <row r="7" ht="36" customHeight="1" spans="1:4">
      <c r="A7" s="268" t="s">
        <v>1299</v>
      </c>
      <c r="B7" s="269">
        <v>0</v>
      </c>
      <c r="C7" s="269">
        <v>0</v>
      </c>
      <c r="D7" s="270" t="str">
        <f t="shared" si="0"/>
        <v/>
      </c>
    </row>
    <row r="8" ht="36" customHeight="1" spans="1:4">
      <c r="A8" s="268" t="s">
        <v>1300</v>
      </c>
      <c r="B8" s="269">
        <v>126</v>
      </c>
      <c r="C8" s="269">
        <v>15183</v>
      </c>
      <c r="D8" s="270">
        <f t="shared" si="0"/>
        <v>119.5</v>
      </c>
    </row>
    <row r="9" ht="36" customHeight="1" spans="1:4">
      <c r="A9" s="268" t="s">
        <v>1301</v>
      </c>
      <c r="B9" s="269">
        <v>330</v>
      </c>
      <c r="C9" s="269">
        <v>785</v>
      </c>
      <c r="D9" s="270">
        <f t="shared" si="0"/>
        <v>1.379</v>
      </c>
    </row>
    <row r="10" ht="36" customHeight="1" spans="1:4">
      <c r="A10" s="268" t="s">
        <v>1302</v>
      </c>
      <c r="B10" s="269">
        <f>SUM(B11:B15)</f>
        <v>456124</v>
      </c>
      <c r="C10" s="269">
        <f>SUM(C11:C15)</f>
        <v>462749</v>
      </c>
      <c r="D10" s="270">
        <f t="shared" si="0"/>
        <v>0.015</v>
      </c>
    </row>
    <row r="11" ht="36" customHeight="1" spans="1:4">
      <c r="A11" s="271" t="s">
        <v>1303</v>
      </c>
      <c r="B11" s="272">
        <v>377520</v>
      </c>
      <c r="C11" s="272">
        <v>397883</v>
      </c>
      <c r="D11" s="273">
        <f t="shared" si="0"/>
        <v>0.054</v>
      </c>
    </row>
    <row r="12" ht="36" customHeight="1" spans="1:4">
      <c r="A12" s="271" t="s">
        <v>1304</v>
      </c>
      <c r="B12" s="272">
        <v>24127</v>
      </c>
      <c r="C12" s="272">
        <v>30000</v>
      </c>
      <c r="D12" s="273">
        <f>IF(B12&lt;&gt;0,-(C12/B12-1),"")</f>
        <v>-0.243</v>
      </c>
    </row>
    <row r="13" ht="36" customHeight="1" spans="1:4">
      <c r="A13" s="271" t="s">
        <v>1305</v>
      </c>
      <c r="B13" s="272">
        <v>54944</v>
      </c>
      <c r="C13" s="272">
        <v>33283</v>
      </c>
      <c r="D13" s="273">
        <f t="shared" ref="D13:D34" si="1">IF(B13&lt;&gt;0,C13/B13-1,"")</f>
        <v>-0.394</v>
      </c>
    </row>
    <row r="14" ht="36" customHeight="1" spans="1:4">
      <c r="A14" s="271" t="s">
        <v>1306</v>
      </c>
      <c r="B14" s="272">
        <v>-2923</v>
      </c>
      <c r="C14" s="272">
        <v>-350</v>
      </c>
      <c r="D14" s="273">
        <f t="shared" si="1"/>
        <v>-0.88</v>
      </c>
    </row>
    <row r="15" ht="36" customHeight="1" spans="1:4">
      <c r="A15" s="271" t="s">
        <v>1307</v>
      </c>
      <c r="B15" s="272">
        <v>2456</v>
      </c>
      <c r="C15" s="272">
        <v>1933</v>
      </c>
      <c r="D15" s="273">
        <f t="shared" si="1"/>
        <v>-0.213</v>
      </c>
    </row>
    <row r="16" ht="36" customHeight="1" spans="1:4">
      <c r="A16" s="293" t="s">
        <v>1308</v>
      </c>
      <c r="B16" s="269">
        <v>0</v>
      </c>
      <c r="C16" s="269">
        <v>0</v>
      </c>
      <c r="D16" s="273" t="str">
        <f t="shared" si="1"/>
        <v/>
      </c>
    </row>
    <row r="17" ht="36" customHeight="1" spans="1:4">
      <c r="A17" s="293" t="s">
        <v>1309</v>
      </c>
      <c r="B17" s="269">
        <f>SUM(B18:B19)</f>
        <v>7980</v>
      </c>
      <c r="C17" s="269">
        <f>SUM(C18:C19)</f>
        <v>4000</v>
      </c>
      <c r="D17" s="270">
        <f t="shared" si="1"/>
        <v>-0.499</v>
      </c>
    </row>
    <row r="18" ht="36" customHeight="1" spans="1:4">
      <c r="A18" s="168" t="s">
        <v>1310</v>
      </c>
      <c r="B18" s="272">
        <v>3519</v>
      </c>
      <c r="C18" s="272">
        <v>2000</v>
      </c>
      <c r="D18" s="273">
        <f t="shared" si="1"/>
        <v>-0.432</v>
      </c>
    </row>
    <row r="19" ht="36" customHeight="1" spans="1:4">
      <c r="A19" s="168" t="s">
        <v>1311</v>
      </c>
      <c r="B19" s="272">
        <v>4461</v>
      </c>
      <c r="C19" s="272">
        <v>2000</v>
      </c>
      <c r="D19" s="273">
        <f t="shared" si="1"/>
        <v>-0.552</v>
      </c>
    </row>
    <row r="20" ht="36" customHeight="1" spans="1:4">
      <c r="A20" s="293" t="s">
        <v>1312</v>
      </c>
      <c r="B20" s="269">
        <v>702</v>
      </c>
      <c r="C20" s="269">
        <v>1200</v>
      </c>
      <c r="D20" s="270">
        <f t="shared" si="1"/>
        <v>0.709</v>
      </c>
    </row>
    <row r="21" ht="36" customHeight="1" spans="1:4">
      <c r="A21" s="293" t="s">
        <v>1313</v>
      </c>
      <c r="B21" s="269">
        <v>1195</v>
      </c>
      <c r="C21" s="269">
        <v>1100</v>
      </c>
      <c r="D21" s="270">
        <f t="shared" si="1"/>
        <v>-0.079</v>
      </c>
    </row>
    <row r="22" ht="36" customHeight="1" spans="1:4">
      <c r="A22" s="293" t="s">
        <v>1314</v>
      </c>
      <c r="B22" s="269">
        <v>0</v>
      </c>
      <c r="C22" s="269">
        <v>0</v>
      </c>
      <c r="D22" s="273" t="str">
        <f t="shared" si="1"/>
        <v/>
      </c>
    </row>
    <row r="23" ht="36" customHeight="1" spans="1:4">
      <c r="A23" s="268" t="s">
        <v>1315</v>
      </c>
      <c r="B23" s="269">
        <v>0</v>
      </c>
      <c r="C23" s="269">
        <v>0</v>
      </c>
      <c r="D23" s="273" t="str">
        <f t="shared" si="1"/>
        <v/>
      </c>
    </row>
    <row r="24" ht="36" customHeight="1" spans="1:4">
      <c r="A24" s="268" t="s">
        <v>1316</v>
      </c>
      <c r="B24" s="269">
        <v>3916</v>
      </c>
      <c r="C24" s="269">
        <v>5990</v>
      </c>
      <c r="D24" s="270">
        <f t="shared" si="1"/>
        <v>0.53</v>
      </c>
    </row>
    <row r="25" ht="36" customHeight="1" spans="1:4">
      <c r="A25" s="268" t="s">
        <v>1317</v>
      </c>
      <c r="B25" s="269">
        <v>0</v>
      </c>
      <c r="C25" s="269">
        <f>SUM(C26:C30)</f>
        <v>0</v>
      </c>
      <c r="D25" s="273" t="str">
        <f t="shared" si="1"/>
        <v/>
      </c>
    </row>
    <row r="26" ht="36" customHeight="1" spans="1:4">
      <c r="A26" s="271" t="s">
        <v>1318</v>
      </c>
      <c r="B26" s="272">
        <v>0</v>
      </c>
      <c r="C26" s="272">
        <v>0</v>
      </c>
      <c r="D26" s="273" t="str">
        <f t="shared" si="1"/>
        <v/>
      </c>
    </row>
    <row r="27" ht="36" customHeight="1" spans="1:4">
      <c r="A27" s="271" t="s">
        <v>1319</v>
      </c>
      <c r="B27" s="272">
        <v>0</v>
      </c>
      <c r="C27" s="272">
        <v>0</v>
      </c>
      <c r="D27" s="273" t="str">
        <f t="shared" si="1"/>
        <v/>
      </c>
    </row>
    <row r="28" ht="36" customHeight="1" spans="1:4">
      <c r="A28" s="271" t="s">
        <v>1320</v>
      </c>
      <c r="B28" s="272">
        <v>0</v>
      </c>
      <c r="C28" s="272">
        <v>0</v>
      </c>
      <c r="D28" s="273" t="str">
        <f t="shared" si="1"/>
        <v/>
      </c>
    </row>
    <row r="29" ht="36" customHeight="1" spans="1:4">
      <c r="A29" s="271" t="s">
        <v>1321</v>
      </c>
      <c r="B29" s="272">
        <v>0</v>
      </c>
      <c r="C29" s="272">
        <v>0</v>
      </c>
      <c r="D29" s="273" t="str">
        <f t="shared" si="1"/>
        <v/>
      </c>
    </row>
    <row r="30" ht="36" customHeight="1" spans="1:4">
      <c r="A30" s="271" t="s">
        <v>1322</v>
      </c>
      <c r="B30" s="272">
        <v>0</v>
      </c>
      <c r="C30" s="272">
        <v>0</v>
      </c>
      <c r="D30" s="273" t="str">
        <f t="shared" si="1"/>
        <v/>
      </c>
    </row>
    <row r="31" ht="36" customHeight="1" spans="1:4">
      <c r="A31" s="268" t="s">
        <v>1323</v>
      </c>
      <c r="B31" s="269">
        <v>42</v>
      </c>
      <c r="C31" s="269">
        <v>0</v>
      </c>
      <c r="D31" s="270">
        <f t="shared" si="1"/>
        <v>-1</v>
      </c>
    </row>
    <row r="32" ht="36" customHeight="1" spans="1:4">
      <c r="A32" s="268" t="s">
        <v>1324</v>
      </c>
      <c r="B32" s="269">
        <v>28426</v>
      </c>
      <c r="C32" s="269">
        <v>86300</v>
      </c>
      <c r="D32" s="270">
        <f t="shared" si="1"/>
        <v>2.036</v>
      </c>
    </row>
    <row r="33" ht="36" customHeight="1" spans="1:4">
      <c r="A33" s="271"/>
      <c r="B33" s="272">
        <v>0</v>
      </c>
      <c r="C33" s="272">
        <v>0</v>
      </c>
      <c r="D33" s="273" t="str">
        <f t="shared" si="1"/>
        <v/>
      </c>
    </row>
    <row r="34" ht="36" customHeight="1" spans="1:4">
      <c r="A34" s="275" t="s">
        <v>1325</v>
      </c>
      <c r="B34" s="269">
        <f>SUM(B4,B5,B6,B7,B8,B9,B10,B16,B17,B20,B21,B22,B23,B24,B25,B31,B32)</f>
        <v>498841</v>
      </c>
      <c r="C34" s="269">
        <f>SUM(C4,C5,C6,C7,C8,C9,C10,C16,C17,C20,C21,C22,C23,C24,C25,C31,C32)</f>
        <v>577307</v>
      </c>
      <c r="D34" s="270">
        <f t="shared" si="1"/>
        <v>0.157</v>
      </c>
    </row>
    <row r="35" ht="36" customHeight="1" spans="1:4">
      <c r="A35" s="294" t="s">
        <v>30</v>
      </c>
      <c r="B35" s="303">
        <f>SUM(B36:B39)</f>
        <v>1723509</v>
      </c>
      <c r="C35" s="303">
        <f>SUM(C36:C39)</f>
        <v>212629</v>
      </c>
      <c r="D35" s="308"/>
    </row>
    <row r="36" ht="36" customHeight="1" spans="1:4">
      <c r="A36" s="296" t="s">
        <v>1326</v>
      </c>
      <c r="B36" s="305">
        <v>210228</v>
      </c>
      <c r="C36" s="306">
        <v>30218</v>
      </c>
      <c r="D36" s="309"/>
    </row>
    <row r="37" ht="36" customHeight="1" spans="1:4">
      <c r="A37" s="296" t="s">
        <v>34</v>
      </c>
      <c r="B37" s="305">
        <v>52819</v>
      </c>
      <c r="C37" s="306">
        <v>163611</v>
      </c>
      <c r="D37" s="309"/>
    </row>
    <row r="38" ht="36" customHeight="1" spans="1:4">
      <c r="A38" s="296" t="s">
        <v>35</v>
      </c>
      <c r="B38" s="305">
        <v>562</v>
      </c>
      <c r="C38" s="306"/>
      <c r="D38" s="309"/>
    </row>
    <row r="39" ht="36" customHeight="1" spans="1:4">
      <c r="A39" s="296" t="s">
        <v>36</v>
      </c>
      <c r="B39" s="305">
        <v>1459900</v>
      </c>
      <c r="C39" s="306">
        <v>18800</v>
      </c>
      <c r="D39" s="309"/>
    </row>
    <row r="40" ht="36" customHeight="1" spans="1:4">
      <c r="A40" s="298" t="s">
        <v>39</v>
      </c>
      <c r="B40" s="303">
        <f>SUM(B34:B34,B35)</f>
        <v>2222350</v>
      </c>
      <c r="C40" s="304">
        <f>SUM(C34:C34,C35)</f>
        <v>789936</v>
      </c>
      <c r="D40" s="308"/>
    </row>
    <row r="42" spans="2:3">
      <c r="B42" s="310"/>
      <c r="C42" s="310"/>
    </row>
    <row r="43" spans="2:3">
      <c r="B43" s="310"/>
      <c r="C43" s="310"/>
    </row>
    <row r="45" spans="2:3">
      <c r="B45" s="310"/>
      <c r="C45" s="310"/>
    </row>
    <row r="46" spans="2:3">
      <c r="B46" s="310"/>
      <c r="C46" s="310"/>
    </row>
    <row r="47" spans="2:3">
      <c r="B47" s="310"/>
      <c r="C47" s="310"/>
    </row>
    <row r="48" spans="2:3">
      <c r="B48" s="310"/>
      <c r="C48" s="310"/>
    </row>
    <row r="50" spans="2:3">
      <c r="B50" s="310"/>
      <c r="C50" s="310"/>
    </row>
  </sheetData>
  <mergeCells count="1">
    <mergeCell ref="A1:D1"/>
  </mergeCells>
  <conditionalFormatting sqref="B39">
    <cfRule type="expression" dxfId="1" priority="2" stopIfTrue="1">
      <formula>"len($A:$A)=3"</formula>
    </cfRule>
  </conditionalFormatting>
  <conditionalFormatting sqref="C39">
    <cfRule type="expression" dxfId="1" priority="1" stopIfTrue="1">
      <formula>"len($A:$A)=3"</formula>
    </cfRule>
  </conditionalFormatting>
  <conditionalFormatting sqref="A35:A36">
    <cfRule type="expression" dxfId="1" priority="3" stopIfTrue="1">
      <formula>"len($A:$A)=3"</formula>
    </cfRule>
  </conditionalFormatting>
  <conditionalFormatting sqref="B35:B37">
    <cfRule type="expression" dxfId="1" priority="6" stopIfTrue="1">
      <formula>"len($A:$A)=3"</formula>
    </cfRule>
  </conditionalFormatting>
  <conditionalFormatting sqref="C35:C36">
    <cfRule type="expression" dxfId="1" priority="5" stopIfTrue="1">
      <formula>"len($A:$A)=3"</formula>
    </cfRule>
  </conditionalFormatting>
  <conditionalFormatting sqref="C36:C37">
    <cfRule type="expression" dxfId="1" priority="4"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ignoredErrors>
    <ignoredError sqref="D12" formula="1" unlockedFormula="1"/>
    <ignoredError sqref="B10:C10 B17:C17" formulaRange="1" unlockedFormula="1"/>
    <ignoredError sqref="D13:D34 D4:D11 B34:C34 C40" unlockedFormula="1"/>
  </ignoredErrors>
</worksheet>
</file>

<file path=docProps/app.xml><?xml version="1.0" encoding="utf-8"?>
<Properties xmlns="http://schemas.openxmlformats.org/officeDocument/2006/extended-properties" xmlns:vt="http://schemas.openxmlformats.org/officeDocument/2006/docPropsVTypes">
  <Company>云南省财政厅</Company>
  <Application>Microsoft Excel</Application>
  <HeadingPairs>
    <vt:vector size="2" baseType="variant">
      <vt:variant>
        <vt:lpstr>工作表</vt:lpstr>
      </vt:variant>
      <vt:variant>
        <vt:i4>33</vt:i4>
      </vt:variant>
    </vt:vector>
  </HeadingPairs>
  <TitlesOfParts>
    <vt:vector size="33" baseType="lpstr">
      <vt:lpstr>1-1曲靖市一般公共预算收入情况表</vt:lpstr>
      <vt:lpstr>1-2曲靖市一般公共预算支出情况表</vt:lpstr>
      <vt:lpstr>1-3市本级一般公共预算收入情况表</vt:lpstr>
      <vt:lpstr>1-4市本级一般公共预算支出情况表（公开到项级）</vt:lpstr>
      <vt:lpstr>1-5市本级一般公共预算基本支出情况表（公开到款级）</vt:lpstr>
      <vt:lpstr>1-6曲靖市一般公共预算支出表（州、市对下转移支付项目）</vt:lpstr>
      <vt:lpstr>1-7曲靖市分地区税收返还和转移支付预算表</vt:lpstr>
      <vt:lpstr>1-8曲靖市市本级“三公”经费预算财政拨款情况统计表</vt:lpstr>
      <vt:lpstr>2-1曲靖市政府性基金预算收入情况表</vt:lpstr>
      <vt:lpstr>2-2曲靖市政府性基金预算支出情况表</vt:lpstr>
      <vt:lpstr>2-3市本级政府性基金预算收入情况表</vt:lpstr>
      <vt:lpstr>2-4市本级政府性基金预算支出情况表（公开到项级）</vt:lpstr>
      <vt:lpstr>2-5市本级政府性基金支出表(州、市对下转移支付)</vt:lpstr>
      <vt:lpstr>3-1曲靖市国有资本经营收入预算情况表</vt:lpstr>
      <vt:lpstr>3-2曲靖市国有资本经营支出预算情况表</vt:lpstr>
      <vt:lpstr>3-3市本级国有资本经营收入预算情况表</vt:lpstr>
      <vt:lpstr>3-4市本级国有资本经营支出预算情况表（公开到项级）</vt:lpstr>
      <vt:lpstr>3-5 市本级国有资本经营预算转移支付表 （分地区）</vt:lpstr>
      <vt:lpstr>3-6 市本级国有资本经营预算转移支付表（分项目）</vt:lpstr>
      <vt:lpstr>4-1曲靖市社会保险基金收入预算情况表</vt:lpstr>
      <vt:lpstr>4-2曲靖市社会保险基金支出预算情况表</vt:lpstr>
      <vt:lpstr>4-3市本级社会保险基金收入预算情况表</vt:lpstr>
      <vt:lpstr>4-4市本级社会保险基金支出预算情况表</vt:lpstr>
      <vt:lpstr>5-1   2020年地方政府债务限额及余额预算情况表</vt:lpstr>
      <vt:lpstr>5-2  2020年地方政府一般债务余额情况表</vt:lpstr>
      <vt:lpstr>5-3  本级2020年地方政府一般债务余额情况表</vt:lpstr>
      <vt:lpstr>5-4 2020年地方政府专项债务余额情况表</vt:lpstr>
      <vt:lpstr>5-5 本级2020年地方政府专项债务余额情况表（本级）</vt:lpstr>
      <vt:lpstr>5-6 地方政府债券发行及还本付息情况表</vt:lpstr>
      <vt:lpstr>5-7 2021年本级政府专项债务限额和余额情况表</vt:lpstr>
      <vt:lpstr>5-8 2020年年初新增地方政府债券资金安排表</vt:lpstr>
      <vt:lpstr>6-1重大政策和重点项目绩效目标表</vt:lpstr>
      <vt:lpstr>6-2重点工作情况解释说明汇总表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th</cp:lastModifiedBy>
  <dcterms:created xsi:type="dcterms:W3CDTF">2006-09-16T00:00:00Z</dcterms:created>
  <cp:lastPrinted>2020-05-07T10:46:00Z</cp:lastPrinted>
  <dcterms:modified xsi:type="dcterms:W3CDTF">2024-05-06T01:40:26Z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