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8820" tabRatio="819" firstSheet="29" activeTab="31"/>
  </bookViews>
  <sheets>
    <sheet name="1-1曲靖市一般公共预算收入情况表" sheetId="28" r:id="rId1"/>
    <sheet name="1-2曲靖市一般公共预算支出情况表" sheetId="29" r:id="rId2"/>
    <sheet name="1-3市本级一般公共预算收入情况表" sheetId="31" r:id="rId3"/>
    <sheet name="1-4市本级一般公共预算支出情况表（公开到项级）" sheetId="33" r:id="rId4"/>
    <sheet name="1-5市本级一般公共预算基本支出情况表（公开到款级）" sheetId="132" r:id="rId5"/>
    <sheet name="1-6市本级一般公共预算支出表（州、市对下转移支付项目）" sheetId="35" r:id="rId6"/>
    <sheet name="1-7曲靖市分地区税收返还和转移支付预算表" sheetId="36" r:id="rId7"/>
    <sheet name="1-8曲靖市市本级本级“三公”经费预算财政拨款情况统计表" sheetId="131" r:id="rId8"/>
    <sheet name="2-1曲靖市政府性基金预算收入情况表" sheetId="54" r:id="rId9"/>
    <sheet name="2-2曲靖市政府性基金预算支出情况表" sheetId="55" r:id="rId10"/>
    <sheet name="2-3市本级政府性基金预算收入情况表" sheetId="56" r:id="rId11"/>
    <sheet name="2-4市本级政府性基金预算支出情况表（公开到项级）" sheetId="57" r:id="rId12"/>
    <sheet name="2-5市本级政府性基金支出表（州、市对下转移支付）" sheetId="58" r:id="rId13"/>
    <sheet name="3-1曲靖市国有资本经营收入预算情况表" sheetId="108" r:id="rId14"/>
    <sheet name="3-2曲靖市国有资本经营支出预算情况表" sheetId="109" r:id="rId15"/>
    <sheet name="3-3市本级国有资本经营收入预算情况表" sheetId="110" r:id="rId16"/>
    <sheet name="3-4市本级国有资本经营支出预算情况表（公开到项级）" sheetId="111" r:id="rId17"/>
    <sheet name="3-5 曲靖市国有资本经营预算转移支付表 （分地区）" sheetId="129" r:id="rId18"/>
    <sheet name="3-6 国有资本经营预算转移支付表（分项目）" sheetId="130" r:id="rId19"/>
    <sheet name="4-1曲靖市社会保险基金收入预算情况表" sheetId="113" r:id="rId20"/>
    <sheet name="4-2曲靖市社会保险基金支出预算情况表" sheetId="114" r:id="rId21"/>
    <sheet name="4-3市本级社会保险基金收入预算情况表" sheetId="117" r:id="rId22"/>
    <sheet name="4-4市本级社会保险基金支出预算情况表" sheetId="118" r:id="rId23"/>
    <sheet name="5-1   2021年地方政府债务限额及余额预算情况表" sheetId="119" r:id="rId24"/>
    <sheet name="5-2  2021年地方政府一般债务余额情况表" sheetId="120" r:id="rId25"/>
    <sheet name="5-3  本级2021年地方政府一般债务余额情况表" sheetId="121" r:id="rId26"/>
    <sheet name="5-4 2021年地方政府专项债务余额情况表" sheetId="122" r:id="rId27"/>
    <sheet name="5-5 本级2021年地方政府专项债务余额情况表（本级）" sheetId="123" r:id="rId28"/>
    <sheet name="5-6 地方政府债券发行及还本付息情况表" sheetId="124" r:id="rId29"/>
    <sheet name="5-7 2022年本级政府专项债务限额和余额情况表" sheetId="125" r:id="rId30"/>
    <sheet name="5-8 2022年年初新增地方政府债券资金安排表" sheetId="126" r:id="rId31"/>
    <sheet name="6-1重大政策和重点项目绩效目标表" sheetId="127" r:id="rId32"/>
    <sheet name="6-2重点工作情况解释说明汇总表" sheetId="128" r:id="rId33"/>
  </sheets>
  <externalReferences>
    <externalReference r:id="rId34"/>
    <externalReference r:id="rId35"/>
    <externalReference r:id="rId36"/>
  </externalReferences>
  <definedNames>
    <definedName name="_xlnm._FilterDatabase" localSheetId="21" hidden="1">'4-3市本级社会保险基金收入预算情况表'!$A$3:$D$39</definedName>
    <definedName name="_xlnm._FilterDatabase" localSheetId="22" hidden="1">'4-4市本级社会保险基金支出预算情况表'!$A$3:$E$22</definedName>
    <definedName name="_xlnm._FilterDatabase" localSheetId="1" hidden="1">'1-2曲靖市一般公共预算支出情况表'!$A$3:$D$39</definedName>
    <definedName name="_xlnm._FilterDatabase" localSheetId="2" hidden="1">'1-3市本级一般公共预算收入情况表'!$A$3:$D$40</definedName>
    <definedName name="_xlnm._FilterDatabase" localSheetId="3" hidden="1">'1-4市本级一般公共预算支出情况表（公开到项级）'!$A$3:$D$1333</definedName>
    <definedName name="_xlnm._FilterDatabase" localSheetId="4" hidden="1">'1-5市本级一般公共预算基本支出情况表（公开到款级）'!$A$3:$B$31</definedName>
    <definedName name="_xlnm._FilterDatabase" localSheetId="5" hidden="1">'1-6市本级一般公共预算支出表（州、市对下转移支付项目）'!$A$3:$D$42</definedName>
    <definedName name="_xlnm._FilterDatabase" localSheetId="8" hidden="1">'2-1曲靖市政府性基金预算收入情况表'!$A$3:$D$33</definedName>
    <definedName name="_xlnm._FilterDatabase" localSheetId="9" hidden="1">'2-2曲靖市政府性基金预算支出情况表'!$A$3:$D$268</definedName>
    <definedName name="_xlnm._FilterDatabase" localSheetId="10" hidden="1">'2-3市本级政府性基金预算收入情况表'!$A$3:$D$34</definedName>
    <definedName name="_xlnm._FilterDatabase" localSheetId="11" hidden="1">'2-4市本级政府性基金预算支出情况表（公开到项级）'!$A$3:$D$269</definedName>
    <definedName name="_xlnm._FilterDatabase" localSheetId="13" hidden="1">'3-1曲靖市国有资本经营收入预算情况表'!$A$3:$D$41</definedName>
    <definedName name="_xlnm._FilterDatabase" localSheetId="14" hidden="1">'3-2曲靖市国有资本经营支出预算情况表'!$A$3:$D$28</definedName>
    <definedName name="_xlnm._FilterDatabase" localSheetId="15" hidden="1">'3-3市本级国有资本经营收入预算情况表'!$A$3:$D$35</definedName>
    <definedName name="_xlnm._FilterDatabase" localSheetId="16" hidden="1">'3-4市本级国有资本经营支出预算情况表（公开到项级）'!$A$3:$D$21</definedName>
    <definedName name="_xlnm._FilterDatabase" localSheetId="19" hidden="1">'4-1曲靖市社会保险基金收入预算情况表'!$A$3:$D$38</definedName>
    <definedName name="_xlnm._FilterDatabase" localSheetId="20" hidden="1">'4-2曲靖市社会保险基金支出预算情况表'!$A$3:$D$22</definedName>
    <definedName name="_xlnm._FilterDatabase" localSheetId="0" hidden="1">'1-1曲靖市一般公共预算收入情况表'!$A$3:$D$39</definedName>
    <definedName name="_xlnm._FilterDatabase" localSheetId="12" hidden="1">'2-5市本级政府性基金支出表（州、市对下转移支付）'!$A$3:$D$18</definedName>
    <definedName name="_lst_r_地方财政预算表2015年全省汇总_10_科目编码名称">[2]_ESList!$A$1:$A$27</definedName>
    <definedName name="_xlnm.Print_Area" localSheetId="0">'1-1曲靖市一般公共预算收入情况表'!$A$1:$D$40</definedName>
    <definedName name="_xlnm.Print_Area" localSheetId="1">'1-2曲靖市一般公共预算支出情况表'!$A$1:$D$38</definedName>
    <definedName name="_xlnm.Print_Area" localSheetId="2">'1-3市本级一般公共预算收入情况表'!$A$1:$D$41</definedName>
    <definedName name="_xlnm.Print_Area" localSheetId="3">'1-4市本级一般公共预算支出情况表（公开到项级）'!$A$1:$D$1346</definedName>
    <definedName name="_xlnm.Print_Area" localSheetId="5">'1-6市本级一般公共预算支出表（州、市对下转移支付项目）'!$A$1:$C$135</definedName>
    <definedName name="_xlnm.Print_Area" localSheetId="6">'1-7曲靖市分地区税收返还和转移支付预算表'!$A$1:$D$16</definedName>
    <definedName name="_xlnm.Print_Area" localSheetId="8">'2-1曲靖市政府性基金预算收入情况表'!$A$1:$D$33</definedName>
    <definedName name="_xlnm.Print_Area" localSheetId="9">'2-2曲靖市政府性基金预算支出情况表'!$A$1:$D$268</definedName>
    <definedName name="_xlnm.Print_Area" localSheetId="10">'2-3市本级政府性基金预算收入情况表'!$A$1:$D$34</definedName>
    <definedName name="_xlnm.Print_Area" localSheetId="11">'2-4市本级政府性基金预算支出情况表（公开到项级）'!$A$1:$D$269</definedName>
    <definedName name="_xlnm.Print_Area" localSheetId="12">'2-5市本级政府性基金支出表（州、市对下转移支付）'!$A$1:$D$15</definedName>
    <definedName name="_xlnm.Print_Titles" localSheetId="0">'1-1曲靖市一般公共预算收入情况表'!$1:$3</definedName>
    <definedName name="_xlnm.Print_Titles" localSheetId="1">'1-2曲靖市一般公共预算支出情况表'!$1:$3</definedName>
    <definedName name="_xlnm.Print_Titles" localSheetId="2">'1-3市本级一般公共预算收入情况表'!$1:$3</definedName>
    <definedName name="_xlnm.Print_Titles" localSheetId="3">'1-4市本级一般公共预算支出情况表（公开到项级）'!$1:$3</definedName>
    <definedName name="_xlnm.Print_Titles" localSheetId="5">'1-6市本级一般公共预算支出表（州、市对下转移支付项目）'!$1:$3</definedName>
    <definedName name="_xlnm.Print_Titles" localSheetId="6">'1-7曲靖市分地区税收返还和转移支付预算表'!$1:$3</definedName>
    <definedName name="_xlnm.Print_Titles" localSheetId="8">'2-1曲靖市政府性基金预算收入情况表'!$1:$3</definedName>
    <definedName name="_xlnm.Print_Titles" localSheetId="9">'2-2曲靖市政府性基金预算支出情况表'!$1:$3</definedName>
    <definedName name="_xlnm.Print_Titles" localSheetId="10">'2-3市本级政府性基金预算收入情况表'!$1:$3</definedName>
    <definedName name="_xlnm.Print_Titles" localSheetId="11">'2-4市本级政府性基金预算支出情况表（公开到项级）'!$1:$3</definedName>
    <definedName name="_xlnm.Print_Titles" localSheetId="12">'2-5市本级政府性基金支出表（州、市对下转移支付）'!$1:$3</definedName>
    <definedName name="专项收入年初预算数" localSheetId="1">#REF!</definedName>
    <definedName name="专项收入年初预算数">#REF!</definedName>
    <definedName name="专项收入全年预计数" localSheetId="1">#REF!</definedName>
    <definedName name="专项收入全年预计数">#REF!</definedName>
    <definedName name="_xlnm.Print_Area" localSheetId="13">'3-1曲靖市国有资本经营收入预算情况表'!$A$1:$D$58</definedName>
    <definedName name="_xlnm.Print_Titles" localSheetId="13">'3-1曲靖市国有资本经营收入预算情况表'!$1:$3</definedName>
    <definedName name="专项收入年初预算数" localSheetId="13">#REF!</definedName>
    <definedName name="专项收入全年预计数" localSheetId="13">#REF!</definedName>
    <definedName name="_xlnm.Print_Area" localSheetId="14">'3-2曲靖市国有资本经营支出预算情况表'!$A$1:$D$42</definedName>
    <definedName name="_xlnm.Print_Titles" localSheetId="14">'3-2曲靖市国有资本经营支出预算情况表'!$1:$3</definedName>
    <definedName name="专项收入年初预算数" localSheetId="14">#REF!</definedName>
    <definedName name="专项收入全年预计数" localSheetId="14">#REF!</definedName>
    <definedName name="_xlnm.Print_Area" localSheetId="15">'3-3市本级国有资本经营收入预算情况表'!$A$1:$D$58</definedName>
    <definedName name="_xlnm.Print_Titles" localSheetId="15">'3-3市本级国有资本经营收入预算情况表'!$1:$3</definedName>
    <definedName name="专项收入年初预算数" localSheetId="15">#REF!</definedName>
    <definedName name="专项收入全年预计数" localSheetId="15">#REF!</definedName>
    <definedName name="_xlnm.Print_Area" localSheetId="16">'3-4市本级国有资本经营支出预算情况表（公开到项级）'!$A$1:$D$42</definedName>
    <definedName name="专项收入年初预算数" localSheetId="16">#REF!</definedName>
    <definedName name="专项收入全年预计数" localSheetId="16">#REF!</definedName>
    <definedName name="_lst_r_地方财政预算表2015年全省汇总_10_科目编码名称" localSheetId="19">[1]_ESList!$A$1:$A$27</definedName>
    <definedName name="_xlnm.Print_Area" localSheetId="19">'4-1曲靖市社会保险基金收入预算情况表'!$A$1:$D$39</definedName>
    <definedName name="_xlnm.Print_Titles" localSheetId="19">'4-1曲靖市社会保险基金收入预算情况表'!$1:$3</definedName>
    <definedName name="专项收入年初预算数" localSheetId="19">#REF!</definedName>
    <definedName name="专项收入全年预计数" localSheetId="19">#REF!</definedName>
    <definedName name="_lst_r_地方财政预算表2015年全省汇总_10_科目编码名称" localSheetId="20">[1]_ESList!$A$1:$A$27</definedName>
    <definedName name="_xlnm.Print_Area" localSheetId="20">'4-2曲靖市社会保险基金支出预算情况表'!$A$1:$D$23</definedName>
    <definedName name="专项收入年初预算数" localSheetId="20">#REF!</definedName>
    <definedName name="专项收入全年预计数" localSheetId="20">#REF!</definedName>
    <definedName name="_lst_r_地方财政预算表2015年全省汇总_10_科目编码名称" localSheetId="21">[1]_ESList!$A$1:$A$27</definedName>
    <definedName name="_xlnm.Print_Area" localSheetId="21">'4-3市本级社会保险基金收入预算情况表'!$A$1:$D$39</definedName>
    <definedName name="_xlnm.Print_Titles" localSheetId="21">'4-3市本级社会保险基金收入预算情况表'!$1:$3</definedName>
    <definedName name="专项收入年初预算数" localSheetId="21">#REF!</definedName>
    <definedName name="专项收入全年预计数" localSheetId="21">#REF!</definedName>
    <definedName name="_lst_r_地方财政预算表2015年全省汇总_10_科目编码名称" localSheetId="22">[1]_ESList!$A$1:$A$27</definedName>
    <definedName name="_xlnm.Print_Area" localSheetId="22">'4-4市本级社会保险基金支出预算情况表'!$A$1:$D$23</definedName>
    <definedName name="专项收入年初预算数" localSheetId="22">#REF!</definedName>
    <definedName name="专项收入全年预计数" localSheetId="22">#REF!</definedName>
    <definedName name="专项收入年初预算数" localSheetId="23">#REF!</definedName>
    <definedName name="专项收入全年预计数" localSheetId="23">#REF!</definedName>
    <definedName name="专项收入年初预算数" localSheetId="24">#REF!</definedName>
    <definedName name="专项收入全年预计数" localSheetId="24">#REF!</definedName>
    <definedName name="专项收入年初预算数" localSheetId="25">#REF!</definedName>
    <definedName name="专项收入全年预计数" localSheetId="25">#REF!</definedName>
    <definedName name="专项收入年初预算数" localSheetId="26">#REF!</definedName>
    <definedName name="专项收入全年预计数" localSheetId="26">#REF!</definedName>
    <definedName name="专项收入年初预算数" localSheetId="27">#REF!</definedName>
    <definedName name="专项收入全年预计数" localSheetId="27">#REF!</definedName>
    <definedName name="专项收入年初预算数" localSheetId="28">#REF!</definedName>
    <definedName name="专项收入全年预计数" localSheetId="28">#REF!</definedName>
    <definedName name="专项收入年初预算数" localSheetId="29">#REF!</definedName>
    <definedName name="专项收入全年预计数" localSheetId="29">#REF!</definedName>
    <definedName name="专项收入年初预算数" localSheetId="30">#REF!</definedName>
    <definedName name="专项收入全年预计数" localSheetId="30">#REF!</definedName>
    <definedName name="专项收入年初预算数" localSheetId="31">#REF!</definedName>
    <definedName name="专项收入全年预计数" localSheetId="31">#REF!</definedName>
    <definedName name="专项收入年初预算数" localSheetId="32">#REF!</definedName>
    <definedName name="专项收入全年预计数" localSheetId="32">#REF!</definedName>
    <definedName name="专项收入年初预算数" localSheetId="17">#REF!</definedName>
    <definedName name="专项收入全年预计数" localSheetId="17">#REF!</definedName>
    <definedName name="专项收入年初预算数" localSheetId="18">#REF!</definedName>
    <definedName name="专项收入全年预计数" localSheetId="18">#REF!</definedName>
    <definedName name="专项收入年初预算数" localSheetId="7">#REF!</definedName>
    <definedName name="专项收入全年预计数" localSheetId="7">#REF!</definedName>
    <definedName name="专项收入年初预算数" localSheetId="4">#REF!</definedName>
    <definedName name="专项收入全年预计数" localSheetId="4">#REF!</definedName>
    <definedName name="_xlnm.Print_Area" localSheetId="4">'1-5市本级一般公共预算基本支出情况表（公开到款级）'!$A$1:$B$31</definedName>
    <definedName name="_xlnm.Print_Titles" localSheetId="4">'1-5市本级一般公共预算基本支出情况表（公开到款级）'!$1:$3</definedName>
    <definedName name="_xlnm.Print_Titles" localSheetId="31">'6-1重大政策和重点项目绩效目标表'!$3:$4</definedName>
  </definedNames>
  <calcPr calcId="144525" fullPrecision="0"/>
</workbook>
</file>

<file path=xl/sharedStrings.xml><?xml version="1.0" encoding="utf-8"?>
<sst xmlns="http://schemas.openxmlformats.org/spreadsheetml/2006/main" count="4333" uniqueCount="2303">
  <si>
    <t>1-1  2022年曲靖市一般公共预算收入情况表</t>
  </si>
  <si>
    <t>单位：万元</t>
  </si>
  <si>
    <t>项目</t>
  </si>
  <si>
    <t>2021年执行数</t>
  </si>
  <si>
    <t>2022年预算数</t>
  </si>
  <si>
    <t>预算数比上年执行数增长%</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</si>
  <si>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</si>
  <si>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</si>
  <si>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</si>
  <si>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</si>
  <si>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</si>
  <si>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</si>
  <si>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</si>
  <si>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</si>
  <si>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</si>
  <si>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</si>
  <si>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</si>
  <si>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</si>
  <si>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</si>
  <si>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</si>
  <si>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</si>
  <si>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</si>
  <si>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</si>
  <si>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</si>
  <si>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</si>
  <si>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</si>
  <si>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</si>
  <si>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</si>
  <si>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</si>
  <si>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</si>
  <si>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</si>
  <si>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全市一般公共预算收入</t>
  </si>
  <si>
    <t>转移性收入</t>
  </si>
  <si>
    <t xml:space="preserve">   返还性收入</t>
  </si>
  <si>
    <t xml:space="preserve">   一般性转移支付收入</t>
  </si>
  <si>
    <t xml:space="preserve">   专项转移支付收入</t>
  </si>
  <si>
    <t xml:space="preserve">   上年结余收入</t>
  </si>
  <si>
    <t xml:space="preserve">   调入资金</t>
  </si>
  <si>
    <t xml:space="preserve">   债务转贷收入</t>
  </si>
  <si>
    <t xml:space="preserve">   接受其他地区援助收入</t>
  </si>
  <si>
    <t xml:space="preserve">   动用预算稳定调节基金</t>
  </si>
  <si>
    <t>各项收入合计</t>
  </si>
  <si>
    <t>1-2  2022年曲靖市一般公共预算支出情况表</t>
  </si>
  <si>
    <t>一、一般公共服务支出</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</si>
  <si>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</si>
  <si>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</si>
  <si>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</si>
  <si>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</si>
  <si>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</si>
  <si>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</si>
  <si>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</si>
  <si>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</si>
  <si>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</si>
  <si>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</si>
  <si>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</si>
  <si>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</si>
  <si>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</si>
  <si>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</si>
  <si>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</si>
  <si>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</si>
  <si>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</si>
  <si>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</si>
  <si>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</si>
  <si>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</si>
  <si>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</si>
  <si>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</si>
  <si>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</si>
  <si>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</si>
  <si>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全市一般公共预算支出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</si>
  <si>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</si>
  <si>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</si>
  <si>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</si>
  <si>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</si>
  <si>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</si>
  <si>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</si>
  <si>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</si>
  <si>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</si>
  <si>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1-3  2022年曲靖市市本级一般公共预算收入情况表</t>
  </si>
  <si>
    <t>市本级一般公共预算收入</t>
  </si>
  <si>
    <t xml:space="preserve">   上解收入</t>
  </si>
  <si>
    <t>1-4  2022年曲靖市市本级一般公共预算支出情况表</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</si>
  <si>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</si>
  <si>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</si>
  <si>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</si>
  <si>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</si>
  <si>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</si>
  <si>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</si>
  <si>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</si>
  <si>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</si>
  <si>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</si>
  <si>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</si>
  <si>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</si>
  <si>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</si>
  <si>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</si>
  <si>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</si>
  <si>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</si>
  <si>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</si>
  <si>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</si>
  <si>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</si>
  <si>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</si>
  <si>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</si>
  <si>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</si>
  <si>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</si>
  <si>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</si>
  <si>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</si>
  <si>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</si>
  <si>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</si>
  <si>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</si>
  <si>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</si>
  <si>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</si>
  <si>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</si>
  <si>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</si>
  <si>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</si>
  <si>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</si>
  <si>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</si>
  <si>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</si>
  <si>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</si>
  <si>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</si>
  <si>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</si>
  <si>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</si>
  <si>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</si>
  <si>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</si>
  <si>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</si>
  <si>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</si>
  <si>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</si>
  <si>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</si>
  <si>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</si>
  <si>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</si>
  <si>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</si>
  <si>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</si>
  <si>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</si>
  <si>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</si>
  <si>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</si>
  <si>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</si>
  <si>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</si>
  <si>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</si>
  <si>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</si>
  <si>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</si>
  <si>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</si>
  <si>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</si>
  <si>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</si>
  <si>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</si>
  <si>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</si>
  <si>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</si>
  <si>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</si>
  <si>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</si>
  <si>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</si>
  <si>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</si>
  <si>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</si>
  <si>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</si>
  <si>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</si>
  <si>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</si>
  <si>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</si>
  <si>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</si>
  <si>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</si>
  <si>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</si>
  <si>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专利试点和产业化推进</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</si>
  <si>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</si>
  <si>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</si>
  <si>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</si>
  <si>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</si>
  <si>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</si>
  <si>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</si>
  <si>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</si>
  <si>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</si>
  <si>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</si>
  <si>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</si>
  <si>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</si>
  <si>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</si>
  <si>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</si>
  <si>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</si>
  <si>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</si>
  <si>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</si>
  <si>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</si>
  <si>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</si>
  <si>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</si>
  <si>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</si>
  <si>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</si>
  <si>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</si>
  <si>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</si>
  <si>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</si>
  <si>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</si>
  <si>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</si>
  <si>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</si>
  <si>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</si>
  <si>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</si>
  <si>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</si>
  <si>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</si>
  <si>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</si>
  <si>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</si>
  <si>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</si>
  <si>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</si>
  <si>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</si>
  <si>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</si>
  <si>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</si>
  <si>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</si>
  <si>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</si>
  <si>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</si>
  <si>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</si>
  <si>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</si>
  <si>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</si>
  <si>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</si>
  <si>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</si>
  <si>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</si>
  <si>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</si>
  <si>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</si>
  <si>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</si>
  <si>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</si>
  <si>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</si>
  <si>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</si>
  <si>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</si>
  <si>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</si>
  <si>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</si>
  <si>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</si>
  <si>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</si>
  <si>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</si>
  <si>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</si>
  <si>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</si>
  <si>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</si>
  <si>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</si>
  <si>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</si>
  <si>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</si>
  <si>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</si>
  <si>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</si>
  <si>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</si>
  <si>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</si>
  <si>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</si>
  <si>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</si>
  <si>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</si>
  <si>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t>
  </si>
  <si>
    <t xml:space="preserve">     对外宣传</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</si>
  <si>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</si>
  <si>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</si>
  <si>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</si>
  <si>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</si>
  <si>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</si>
  <si>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</si>
  <si>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</si>
  <si>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t>
  </si>
  <si>
    <t xml:space="preserve">     其他外交支出</t>
  </si>
  <si>
    <t xml:space="preserve">   军费</t>
  </si>
  <si>
    <t xml:space="preserve">     现役部队</t>
  </si>
  <si>
    <t xml:space="preserve">     预备役部队</t>
  </si>
  <si>
    <t xml:space="preserve">     其他军费支出</t>
  </si>
  <si>
    <t xml:space="preserve">   国防科研事业</t>
  </si>
  <si>
    <t xml:space="preserve">     国防科研事业</t>
  </si>
  <si>
    <t xml:space="preserve">   专项工程</t>
  </si>
  <si>
    <t xml:space="preserve">     专项工程</t>
  </si>
  <si>
    <t xml:space="preserve">   国防动员</t>
  </si>
  <si>
    <t xml:space="preserve">     兵役征集</t>
  </si>
  <si>
    <t xml:space="preserve">     经济动员</t>
  </si>
  <si>
    <t xml:space="preserve">     人民防空</t>
  </si>
  <si>
    <t xml:space="preserve">     交通战备</t>
  </si>
  <si>
    <t xml:space="preserve">     国防教育</t>
  </si>
  <si>
    <t xml:space="preserve">     民兵</t>
  </si>
  <si>
    <t xml:space="preserve">     边海防</t>
  </si>
  <si>
    <t xml:space="preserve">     其他国防动员支出</t>
  </si>
  <si>
    <t xml:space="preserve">   其他国防支出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</si>
  <si>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</si>
  <si>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</si>
  <si>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</si>
  <si>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</si>
  <si>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</si>
  <si>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</si>
  <si>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</si>
  <si>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</si>
  <si>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</si>
  <si>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</si>
  <si>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</si>
  <si>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</si>
  <si>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</si>
  <si>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</si>
  <si>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</si>
  <si>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</si>
  <si>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</si>
  <si>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</si>
  <si>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</si>
  <si>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</si>
  <si>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</si>
  <si>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</si>
  <si>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</si>
  <si>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</si>
  <si>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</si>
  <si>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</si>
  <si>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</si>
  <si>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</si>
  <si>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</si>
  <si>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司法鉴定</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</si>
  <si>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</si>
  <si>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</si>
  <si>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</si>
  <si>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</si>
  <si>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</si>
  <si>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</si>
  <si>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</si>
  <si>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</si>
  <si>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</si>
  <si>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</si>
  <si>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</si>
  <si>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</si>
  <si>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</si>
  <si>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</si>
  <si>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</si>
  <si>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</si>
  <si>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</si>
  <si>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</si>
  <si>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</si>
  <si>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</si>
  <si>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国家司法救助支出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</si>
  <si>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</si>
  <si>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</si>
  <si>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</si>
  <si>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</si>
  <si>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</si>
  <si>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</si>
  <si>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</si>
  <si>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</si>
  <si>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</si>
  <si>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</si>
  <si>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</si>
  <si>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</si>
  <si>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</si>
  <si>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</si>
  <si>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</si>
  <si>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</si>
  <si>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</si>
  <si>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</si>
  <si>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</si>
  <si>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</si>
  <si>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</si>
  <si>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</si>
  <si>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</si>
  <si>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</si>
  <si>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</si>
  <si>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</si>
  <si>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</si>
  <si>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</si>
  <si>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</si>
  <si>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</si>
  <si>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</si>
  <si>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</si>
  <si>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</si>
  <si>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</si>
  <si>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</si>
  <si>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</si>
  <si>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</si>
  <si>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</si>
  <si>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</si>
  <si>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</si>
  <si>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</si>
  <si>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</si>
  <si>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</si>
  <si>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</si>
  <si>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</si>
  <si>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</si>
  <si>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</si>
  <si>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</si>
  <si>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</si>
  <si>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</si>
  <si>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</si>
  <si>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</si>
  <si>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</si>
  <si>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</si>
  <si>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</si>
  <si>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</si>
  <si>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</si>
  <si>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</si>
  <si>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</si>
  <si>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</si>
  <si>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</si>
  <si>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</si>
  <si>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</si>
  <si>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</si>
  <si>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</si>
  <si>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</si>
  <si>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</si>
  <si>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</si>
  <si>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</si>
  <si>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</si>
  <si>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</si>
  <si>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</si>
  <si>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</si>
  <si>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</si>
  <si>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</si>
  <si>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</si>
  <si>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</si>
  <si>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</si>
  <si>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</si>
  <si>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</si>
  <si>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</si>
  <si>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</si>
  <si>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</si>
  <si>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</si>
  <si>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</si>
  <si>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</si>
  <si>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</si>
  <si>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</si>
  <si>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</si>
  <si>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</si>
  <si>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</si>
  <si>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</si>
  <si>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</si>
  <si>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</si>
  <si>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</si>
  <si>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</si>
  <si>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</si>
  <si>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</si>
  <si>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</si>
  <si>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</si>
  <si>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</si>
  <si>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</si>
  <si>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</si>
  <si>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</si>
  <si>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</si>
  <si>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</si>
  <si>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</si>
  <si>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</si>
  <si>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</si>
  <si>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</si>
  <si>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</si>
  <si>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</si>
  <si>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</si>
  <si>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</si>
  <si>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</si>
  <si>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</si>
  <si>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</si>
  <si>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</si>
  <si>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</si>
  <si>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</si>
  <si>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</si>
  <si>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</si>
  <si>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</si>
  <si>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</si>
  <si>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</si>
  <si>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</si>
  <si>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</si>
  <si>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</si>
  <si>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</si>
  <si>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</si>
  <si>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</si>
  <si>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</si>
  <si>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</si>
  <si>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</si>
  <si>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</si>
  <si>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</si>
  <si>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</si>
  <si>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</si>
  <si>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</si>
  <si>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</si>
  <si>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</si>
  <si>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</si>
  <si>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</si>
  <si>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</si>
  <si>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</si>
  <si>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</si>
  <si>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</si>
  <si>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</si>
  <si>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</si>
  <si>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</si>
  <si>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</si>
  <si>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</si>
  <si>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</si>
  <si>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</si>
  <si>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</si>
  <si>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</si>
  <si>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</si>
  <si>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</si>
  <si>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</si>
  <si>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</si>
  <si>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</si>
  <si>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</si>
  <si>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</si>
  <si>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</si>
  <si>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</si>
  <si>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</si>
  <si>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</si>
  <si>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</si>
  <si>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</si>
  <si>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</si>
  <si>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</si>
  <si>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</si>
  <si>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</si>
  <si>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</si>
  <si>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</si>
  <si>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</si>
  <si>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</si>
  <si>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</si>
  <si>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</si>
  <si>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</si>
  <si>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</si>
  <si>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</si>
  <si>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</si>
  <si>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</si>
  <si>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</si>
  <si>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</si>
  <si>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</si>
  <si>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</si>
  <si>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</si>
  <si>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光荣院</t>
  </si>
  <si>
    <t xml:space="preserve">     烈士纪念设施管理维护</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</si>
  <si>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</si>
  <si>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</si>
  <si>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</si>
  <si>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</si>
  <si>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</si>
  <si>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</si>
  <si>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</si>
  <si>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</si>
  <si>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</si>
  <si>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</si>
  <si>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</si>
  <si>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</si>
  <si>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</si>
  <si>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</si>
  <si>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</si>
  <si>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</si>
  <si>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</si>
  <si>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</si>
  <si>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</si>
  <si>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</si>
  <si>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</si>
  <si>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</si>
  <si>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</si>
  <si>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</si>
  <si>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</si>
  <si>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</si>
  <si>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</si>
  <si>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</si>
  <si>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</si>
  <si>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</si>
  <si>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</si>
  <si>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</si>
  <si>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</si>
  <si>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</si>
  <si>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</si>
  <si>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</si>
  <si>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</si>
  <si>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</si>
  <si>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</si>
  <si>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</si>
  <si>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</si>
  <si>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</si>
  <si>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</si>
  <si>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</si>
  <si>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</si>
  <si>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</si>
  <si>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</si>
  <si>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</si>
  <si>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</si>
  <si>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</si>
  <si>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</si>
  <si>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</si>
  <si>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</si>
  <si>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</si>
  <si>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</si>
  <si>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</si>
  <si>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</si>
  <si>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</si>
  <si>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</si>
  <si>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</si>
  <si>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</si>
  <si>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</si>
  <si>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</si>
  <si>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</si>
  <si>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</si>
  <si>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</si>
  <si>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</si>
  <si>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</si>
  <si>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</si>
  <si>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</si>
  <si>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</si>
  <si>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</si>
  <si>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</si>
  <si>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</si>
  <si>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</si>
  <si>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</si>
  <si>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</si>
  <si>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</si>
  <si>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</si>
  <si>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</si>
  <si>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</si>
  <si>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</si>
  <si>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</si>
  <si>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</si>
  <si>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</si>
  <si>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</si>
  <si>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</si>
  <si>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</si>
  <si>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</si>
  <si>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</si>
  <si>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</si>
  <si>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</si>
  <si>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</si>
  <si>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</si>
  <si>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</si>
  <si>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</si>
  <si>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</si>
  <si>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</si>
  <si>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</si>
  <si>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</si>
  <si>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</si>
  <si>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</si>
  <si>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</si>
  <si>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</si>
  <si>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</si>
  <si>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</si>
  <si>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</si>
  <si>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</si>
  <si>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</si>
  <si>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</si>
  <si>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</si>
  <si>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</si>
  <si>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</si>
  <si>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</si>
  <si>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</si>
  <si>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</si>
  <si>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</si>
  <si>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</si>
  <si>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</si>
  <si>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</si>
  <si>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</si>
  <si>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</si>
  <si>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</si>
  <si>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</si>
  <si>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</si>
  <si>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</si>
  <si>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</si>
  <si>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</si>
  <si>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</si>
  <si>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</si>
  <si>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</si>
  <si>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</si>
  <si>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</si>
  <si>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</si>
  <si>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</si>
  <si>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</si>
  <si>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</si>
  <si>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</si>
  <si>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</si>
  <si>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</si>
  <si>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</si>
  <si>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</si>
  <si>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</si>
  <si>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</si>
  <si>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</si>
  <si>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</si>
  <si>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</si>
  <si>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</si>
  <si>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</si>
  <si>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</si>
  <si>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</si>
  <si>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</si>
  <si>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</si>
  <si>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</si>
  <si>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</si>
  <si>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</si>
  <si>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</si>
  <si>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</si>
  <si>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</si>
  <si>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</si>
  <si>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</si>
  <si>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</si>
  <si>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</si>
  <si>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</si>
  <si>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</si>
  <si>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</si>
  <si>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</si>
  <si>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已垦草原退耕还草</t>
  </si>
  <si>
    <t xml:space="preserve">   能源节约利用</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</si>
  <si>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</si>
  <si>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</si>
  <si>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</si>
  <si>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</si>
  <si>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</si>
  <si>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</si>
  <si>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</si>
  <si>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</si>
  <si>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可再生能源</t>
  </si>
  <si>
    <t xml:space="preserve">   循环经济</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</si>
  <si>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</si>
  <si>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</si>
  <si>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</si>
  <si>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</si>
  <si>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</si>
  <si>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</si>
  <si>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</si>
  <si>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</si>
  <si>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</si>
  <si>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</si>
  <si>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</si>
  <si>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</si>
  <si>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</si>
  <si>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</si>
  <si>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</si>
  <si>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</si>
  <si>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</si>
  <si>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</si>
  <si>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</si>
  <si>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</si>
  <si>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</si>
  <si>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</si>
  <si>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</si>
  <si>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</si>
  <si>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</si>
  <si>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</si>
  <si>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</si>
  <si>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城乡社区环境卫生</t>
  </si>
  <si>
    <t xml:space="preserve">   建设市场管理与监督</t>
  </si>
  <si>
    <t xml:space="preserve">     建设市场管理与监督</t>
  </si>
  <si>
    <t xml:space="preserve">   其他城乡社区支出</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</si>
  <si>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</si>
  <si>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</si>
  <si>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</si>
  <si>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</si>
  <si>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</si>
  <si>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</si>
  <si>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</si>
  <si>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</si>
  <si>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</si>
  <si>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</si>
  <si>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</si>
  <si>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</si>
  <si>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</si>
  <si>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</si>
  <si>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</si>
  <si>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</si>
  <si>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</si>
  <si>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</si>
  <si>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</si>
  <si>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渔业发展</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</si>
  <si>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</si>
  <si>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</si>
  <si>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</si>
  <si>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</si>
  <si>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</si>
  <si>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</si>
  <si>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</si>
  <si>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</si>
  <si>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</si>
  <si>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</si>
  <si>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</si>
  <si>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</si>
  <si>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</si>
  <si>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</si>
  <si>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</si>
  <si>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</si>
  <si>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</si>
  <si>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</si>
  <si>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</si>
  <si>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</si>
  <si>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</si>
  <si>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</si>
  <si>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</si>
  <si>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</si>
  <si>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</si>
  <si>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</si>
  <si>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</si>
  <si>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</si>
  <si>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</si>
  <si>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</si>
  <si>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</si>
  <si>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</si>
  <si>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</si>
  <si>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</si>
  <si>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</si>
  <si>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</si>
  <si>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</si>
  <si>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</si>
  <si>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</si>
  <si>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</si>
  <si>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</si>
  <si>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</si>
  <si>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</si>
  <si>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</si>
  <si>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</si>
  <si>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</si>
  <si>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</si>
  <si>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</si>
  <si>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巩固脱贫衔接乡村振兴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</si>
  <si>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</si>
  <si>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</si>
  <si>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</si>
  <si>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</si>
  <si>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</si>
  <si>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</si>
  <si>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</si>
  <si>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</si>
  <si>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</si>
  <si>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</si>
  <si>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</si>
  <si>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</si>
  <si>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</si>
  <si>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</si>
  <si>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</si>
  <si>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</si>
  <si>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</si>
  <si>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</si>
  <si>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</si>
  <si>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</si>
  <si>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</si>
  <si>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</si>
  <si>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</si>
  <si>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</si>
  <si>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</si>
  <si>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</si>
  <si>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</si>
  <si>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</si>
  <si>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</si>
  <si>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</si>
  <si>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</si>
  <si>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</si>
  <si>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</si>
  <si>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</si>
  <si>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</si>
  <si>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</si>
  <si>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</si>
  <si>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</si>
  <si>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</si>
  <si>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</si>
  <si>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</si>
  <si>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</si>
  <si>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</si>
  <si>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</si>
  <si>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</si>
  <si>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</si>
  <si>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</si>
  <si>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</si>
  <si>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</si>
  <si>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</si>
  <si>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</si>
  <si>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</si>
  <si>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</si>
  <si>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</si>
  <si>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</si>
  <si>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</si>
  <si>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</si>
  <si>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</si>
  <si>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</si>
  <si>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</si>
  <si>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</si>
  <si>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</si>
  <si>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</si>
  <si>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</si>
  <si>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</si>
  <si>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</si>
  <si>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</si>
  <si>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</si>
  <si>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</si>
  <si>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</si>
  <si>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</si>
  <si>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</si>
  <si>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</si>
  <si>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</si>
  <si>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</si>
  <si>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</si>
  <si>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</si>
  <si>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</si>
  <si>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</si>
  <si>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</si>
  <si>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</si>
  <si>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</si>
  <si>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</si>
  <si>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</si>
  <si>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</si>
  <si>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</si>
  <si>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</si>
  <si>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</si>
  <si>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</si>
  <si>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</si>
  <si>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</si>
  <si>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</si>
  <si>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</si>
  <si>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</si>
  <si>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</si>
  <si>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</si>
  <si>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</si>
  <si>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</si>
  <si>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</si>
  <si>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</si>
  <si>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</si>
  <si>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</si>
  <si>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</si>
  <si>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</si>
  <si>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</si>
  <si>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</si>
  <si>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</si>
  <si>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</si>
  <si>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</si>
  <si>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</si>
  <si>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</si>
  <si>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</si>
  <si>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</si>
  <si>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</si>
  <si>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</si>
  <si>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</si>
  <si>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</si>
  <si>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</si>
  <si>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</si>
  <si>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</si>
  <si>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</si>
  <si>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</si>
  <si>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</si>
  <si>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</si>
  <si>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</si>
  <si>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</si>
  <si>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</si>
  <si>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</si>
  <si>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</si>
  <si>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</si>
  <si>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</si>
  <si>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</si>
  <si>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</si>
  <si>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</si>
  <si>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</si>
  <si>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</si>
  <si>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</si>
  <si>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</si>
  <si>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</si>
  <si>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</si>
  <si>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</si>
  <si>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</si>
  <si>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</si>
  <si>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</si>
  <si>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</si>
  <si>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</si>
  <si>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</si>
  <si>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</si>
  <si>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</si>
  <si>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</si>
  <si>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</si>
  <si>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</si>
  <si>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</si>
  <si>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</si>
  <si>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</si>
  <si>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重点企业贷款贴息</t>
  </si>
  <si>
    <t xml:space="preserve">     其他金融支出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</si>
  <si>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</si>
  <si>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</si>
  <si>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</si>
  <si>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</si>
  <si>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</si>
  <si>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</si>
  <si>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</si>
  <si>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</si>
  <si>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</si>
  <si>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</si>
  <si>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</si>
  <si>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</si>
  <si>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</si>
  <si>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</si>
  <si>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</si>
  <si>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</si>
  <si>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</si>
  <si>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</si>
  <si>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</si>
  <si>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</si>
  <si>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</si>
  <si>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</si>
  <si>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</si>
  <si>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</si>
  <si>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</si>
  <si>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</si>
  <si>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</si>
  <si>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</si>
  <si>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</si>
  <si>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</si>
  <si>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</si>
  <si>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</si>
  <si>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</si>
  <si>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</si>
  <si>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</si>
  <si>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</si>
  <si>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</si>
  <si>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</si>
  <si>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</si>
  <si>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</si>
  <si>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</si>
  <si>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</si>
  <si>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</si>
  <si>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</si>
  <si>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</si>
  <si>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</si>
  <si>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</si>
  <si>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</si>
  <si>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</si>
  <si>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</si>
  <si>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</si>
  <si>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</si>
  <si>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</si>
  <si>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</si>
  <si>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</si>
  <si>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</si>
  <si>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</si>
  <si>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</si>
  <si>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</si>
  <si>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</si>
  <si>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</si>
  <si>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</si>
  <si>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</si>
  <si>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</si>
  <si>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</si>
  <si>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</si>
  <si>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</si>
  <si>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</si>
  <si>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</si>
  <si>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</si>
  <si>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</si>
  <si>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</si>
  <si>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</si>
  <si>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</si>
  <si>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</si>
  <si>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</si>
  <si>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</si>
  <si>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</si>
  <si>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</si>
  <si>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</si>
  <si>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</si>
  <si>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</si>
  <si>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</si>
  <si>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</si>
  <si>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</si>
  <si>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</si>
  <si>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</si>
  <si>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</si>
  <si>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</si>
  <si>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</si>
  <si>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</si>
  <si>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</si>
  <si>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</si>
  <si>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</si>
  <si>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</si>
  <si>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</si>
  <si>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</si>
  <si>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</si>
  <si>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</si>
  <si>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</si>
  <si>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</si>
  <si>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</si>
  <si>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</si>
  <si>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</si>
  <si>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</si>
  <si>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</si>
  <si>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</si>
  <si>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</si>
  <si>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</si>
  <si>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</si>
  <si>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</si>
  <si>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</si>
  <si>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</si>
  <si>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</si>
  <si>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森林消防事务</t>
  </si>
  <si>
    <t xml:space="preserve">     森林消防应急救援</t>
  </si>
  <si>
    <t xml:space="preserve">     其他森林消防事务支出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</si>
  <si>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</si>
  <si>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</si>
  <si>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</si>
  <si>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</si>
  <si>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</si>
  <si>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</si>
  <si>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</si>
  <si>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</si>
  <si>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</si>
  <si>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</si>
  <si>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</si>
  <si>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</si>
  <si>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</si>
  <si>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</si>
  <si>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</si>
  <si>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</si>
  <si>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</si>
  <si>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</si>
  <si>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</si>
  <si>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</si>
  <si>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</si>
  <si>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</si>
  <si>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t>
  </si>
  <si>
    <t xml:space="preserve">     其他灾害防治及应急管理支出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</si>
  <si>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</si>
  <si>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</si>
  <si>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</si>
  <si>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</si>
  <si>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</si>
  <si>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地方政府一般债务发行费用支出</t>
  </si>
  <si>
    <t xml:space="preserve">   年初预留</t>
  </si>
  <si>
    <t>市本级一般公共预算支出</t>
  </si>
  <si>
    <t xml:space="preserve">   返还性支出</t>
  </si>
  <si>
    <t xml:space="preserve">   一般转移支付支出</t>
  </si>
  <si>
    <t xml:space="preserve">   专项转移支付支出</t>
  </si>
  <si>
    <t xml:space="preserve">   上解支出</t>
  </si>
  <si>
    <t xml:space="preserve">   调出资金</t>
  </si>
  <si>
    <t xml:space="preserve">   地方政府一般债务转贷支出</t>
  </si>
  <si>
    <t xml:space="preserve">   安排预算稳定调节基金</t>
  </si>
  <si>
    <t xml:space="preserve">   补充预算周转金</t>
  </si>
  <si>
    <t>上年结转对应安排支出</t>
  </si>
  <si>
    <t>1-5  2022年曲靖市市本级一般公共预算政府预算经济分类表（基本支出）</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</si>
  <si>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</si>
  <si>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</si>
  <si>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</si>
  <si>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</si>
  <si>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</si>
  <si>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</si>
  <si>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</si>
  <si>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</si>
  <si>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</si>
  <si>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</si>
  <si>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</si>
  <si>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</si>
  <si>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</si>
  <si>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</si>
  <si>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</si>
  <si>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</si>
  <si>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</si>
  <si>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</si>
  <si>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</si>
  <si>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</si>
  <si>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</si>
  <si>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</si>
  <si>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对事业单位资本性补助</t>
  </si>
  <si>
    <t xml:space="preserve">  资本性支出（一）</t>
  </si>
  <si>
    <t>对个人和家庭的补助</t>
  </si>
  <si>
    <t xml:space="preserve">  社会福利和救助</t>
  </si>
  <si>
    <t xml:space="preserve">  离退休费</t>
  </si>
  <si>
    <t xml:space="preserve">  其他对个人和家庭的补助</t>
  </si>
  <si>
    <t>支  出  合  计</t>
  </si>
  <si>
    <t>1-6  2022年曲靖市市本级一般公共预算支出表(市对下转移支付项目)</t>
  </si>
  <si>
    <t>项       目</t>
  </si>
  <si>
    <t>其中：延续项目</t>
  </si>
  <si>
    <t>其中：新增项目</t>
  </si>
  <si>
    <t>一般公共服务支出</t>
  </si>
  <si>
    <t>提升乡镇财政公共服务能力专项资金</t>
  </si>
  <si>
    <t>“红旗村（社区）”创建活动的定向补助经费</t>
  </si>
  <si>
    <t>西部志愿者生活补助专项资金</t>
  </si>
  <si>
    <t>严重精神病患者监护人补助经费</t>
  </si>
  <si>
    <t>财政投资评审专项补助经费</t>
  </si>
  <si>
    <t>烟草打假打私补助资金</t>
  </si>
  <si>
    <t>租用马龙库房经费</t>
  </si>
  <si>
    <t>乡镇财政干部培训和能力提升补助经费</t>
  </si>
  <si>
    <t>农村困难党员关爱行动补助经费</t>
  </si>
  <si>
    <t>统战专项资金</t>
  </si>
  <si>
    <t>食品安全监管专项补助资金</t>
  </si>
  <si>
    <t>票据业务及核销经费</t>
  </si>
  <si>
    <t>基层能力提升专项资金</t>
  </si>
  <si>
    <t>重点建设项目激励奖补前期费专项经费</t>
  </si>
  <si>
    <t>重大风险排查化解专项资金</t>
  </si>
  <si>
    <t>国防支出</t>
  </si>
  <si>
    <t>国防专项资金</t>
  </si>
  <si>
    <t>公共安全支出</t>
  </si>
  <si>
    <t>司法系统地州干警服装补助资金</t>
  </si>
  <si>
    <t>社区戒毒社区康复专职工作人员专项经费</t>
  </si>
  <si>
    <t>全市各村社兼职交通协管员经费补助专项经费</t>
  </si>
  <si>
    <t>公共安全补助资金</t>
  </si>
  <si>
    <t>司法专项资金</t>
  </si>
  <si>
    <t>政法专项资金</t>
  </si>
  <si>
    <t>烟草打假打私专项经费</t>
  </si>
  <si>
    <t>教育支出</t>
  </si>
  <si>
    <t>教育专项资金</t>
  </si>
  <si>
    <t>学前教育专项资金</t>
  </si>
  <si>
    <t>中职教育专项资金</t>
  </si>
  <si>
    <t>科学技术支出</t>
  </si>
  <si>
    <t>创新能力提升专项资金</t>
  </si>
  <si>
    <t>科普专项资金</t>
  </si>
  <si>
    <t>科技专项资金</t>
  </si>
  <si>
    <t>文化旅游体育与传媒支出</t>
  </si>
  <si>
    <t>博物馆纪念馆免费开放省级配套专项资金</t>
  </si>
  <si>
    <t>大型体育场馆免费低收费开放补助专项资金</t>
  </si>
  <si>
    <t>非物质文化遗产保护传承人补助经费</t>
  </si>
  <si>
    <t>广播电视事业发展专项资金</t>
  </si>
  <si>
    <t>旅游发展专项资金</t>
  </si>
  <si>
    <t>美术馆图书馆文化馆（站）免费开放专项资金</t>
  </si>
  <si>
    <t>省级中高端住宿企业奖励补助资金</t>
  </si>
  <si>
    <t>三馆一站免开省级配套专项资金</t>
  </si>
  <si>
    <t>A级旅游景区免费入园补助专项资金</t>
  </si>
  <si>
    <t>市级文明村（社区、小城镇）等创建奖励经费</t>
  </si>
  <si>
    <t>县级融媒体建设补助经费</t>
  </si>
  <si>
    <t>公共文化服务体系建设资金</t>
  </si>
  <si>
    <t>社会保障和就业支出</t>
  </si>
  <si>
    <t>残疾人事业专项资金</t>
  </si>
  <si>
    <t>高龄津贴专项补助资金</t>
  </si>
  <si>
    <t>就业专项资金</t>
  </si>
  <si>
    <t>退役士兵专项补助经费</t>
  </si>
  <si>
    <t>优抚专项资金</t>
  </si>
  <si>
    <t>城市公益性公墓建设专项资金</t>
  </si>
  <si>
    <t>出国参战民工生活补助经费</t>
  </si>
  <si>
    <t>高龄老人补助资金</t>
  </si>
  <si>
    <t>孤儿基本生活保障补助资金</t>
  </si>
  <si>
    <t>惠民殡葬补助资金</t>
  </si>
  <si>
    <t>烈士纪念设施修缮维护经费</t>
  </si>
  <si>
    <t>县级烈士遗属慰问经费</t>
  </si>
  <si>
    <t>提高“三属”定期抚恤补助经费</t>
  </si>
  <si>
    <t>提高在乡复员军人生活补助标准市级承担经费</t>
  </si>
  <si>
    <t>重度残疾人护理补贴和困难残疾人补助资金</t>
  </si>
  <si>
    <t>城乡居民养老保险补助</t>
  </si>
  <si>
    <t>困难群众救助</t>
  </si>
  <si>
    <t>退役安置补助</t>
  </si>
  <si>
    <t>城乡低保补助</t>
  </si>
  <si>
    <t>卫生健康支出</t>
  </si>
  <si>
    <t>城乡医疗救助补助资金</t>
  </si>
  <si>
    <t>省属困难企业离休干部和农垦系统离休干部医疗统筹补助经费</t>
  </si>
  <si>
    <t>医疗卫生专项资金</t>
  </si>
  <si>
    <t>卫生健康领域补助资金</t>
  </si>
  <si>
    <t>优抚对象医疗保障经费</t>
  </si>
  <si>
    <t>计划生育特殊家庭春节慰问对下专项经费</t>
  </si>
  <si>
    <t>重大传染病防控补助经费</t>
  </si>
  <si>
    <t>建档立卡贫困人口家庭医生签约服务市级补助专项资金</t>
  </si>
  <si>
    <t>基本公共卫生服务资金</t>
  </si>
  <si>
    <t>节能环保支出</t>
  </si>
  <si>
    <t>环境保护专项资金</t>
  </si>
  <si>
    <t>节能减碳专项资金</t>
  </si>
  <si>
    <t>污染防治专项资金</t>
  </si>
  <si>
    <t>城乡社区支出</t>
  </si>
  <si>
    <t>退休人员社会化管理服务专项经费</t>
  </si>
  <si>
    <t>城乡社区建设专项资金</t>
  </si>
  <si>
    <t>农林水支出</t>
  </si>
  <si>
    <t>创业担保贷款专项资金</t>
  </si>
  <si>
    <t>扶贫专项资金</t>
  </si>
  <si>
    <t>林业专项资金</t>
  </si>
  <si>
    <t>民族专项资金</t>
  </si>
  <si>
    <t>农村金融机构定向费用补贴专项资金</t>
  </si>
  <si>
    <t>普惠金融发展专项资金</t>
  </si>
  <si>
    <t>农业发展专项资金</t>
  </si>
  <si>
    <t>水利专项资金</t>
  </si>
  <si>
    <t>烟草专项资金</t>
  </si>
  <si>
    <t>云南省易地扶贫搬迁安置点以奖代补专项资金</t>
  </si>
  <si>
    <t>重大动物疫病防控专项资金</t>
  </si>
  <si>
    <t>农产品质量安全监测补助资金</t>
  </si>
  <si>
    <t>革命老区建设促进会项目补助经费</t>
  </si>
  <si>
    <t>农村厕所革命整村推进财政奖补专项资金</t>
  </si>
  <si>
    <t>土地指标跨省域调剂专项资金</t>
  </si>
  <si>
    <t>农田建设专项资金</t>
  </si>
  <si>
    <t>乡村振兴专项资金</t>
  </si>
  <si>
    <t>交通运输支出</t>
  </si>
  <si>
    <t>交通安全专项资金</t>
  </si>
  <si>
    <t>省预算内基建投资项目专项资金</t>
  </si>
  <si>
    <t>农村公路建设专项资金</t>
  </si>
  <si>
    <t>农村公路养护专项资金</t>
  </si>
  <si>
    <t>资源勘探工业信息等支出</t>
  </si>
  <si>
    <t>工业和信息化发展专项资金</t>
  </si>
  <si>
    <t>制造业高质量发展补助资金</t>
  </si>
  <si>
    <t>中小企业发展专项资金</t>
  </si>
  <si>
    <t>国企改革专项资金</t>
  </si>
  <si>
    <t>商业服务业等支出</t>
  </si>
  <si>
    <t>商贸发展专项资金</t>
  </si>
  <si>
    <t>自然资源海洋气象等支出</t>
  </si>
  <si>
    <t>气象专项资金</t>
  </si>
  <si>
    <t>土地整治（补充耕地）项目经费</t>
  </si>
  <si>
    <t>住房保障支出</t>
  </si>
  <si>
    <t>老旧小区改造专项资金</t>
  </si>
  <si>
    <t>农村危房改造专项资金</t>
  </si>
  <si>
    <t>保障安居工程专项资金</t>
  </si>
  <si>
    <t>粮油物资储备支出</t>
  </si>
  <si>
    <t>军粮供应费用补助资金</t>
  </si>
  <si>
    <t>灾害防治及应急管理支出</t>
  </si>
  <si>
    <t>安全生产专项资金</t>
  </si>
  <si>
    <t>冬春临时生活困难救助补助资金</t>
  </si>
  <si>
    <t>防震减灾专项资金</t>
  </si>
  <si>
    <t>森林防火专项经费</t>
  </si>
  <si>
    <t>生态保护支撑体系专项经费</t>
  </si>
  <si>
    <t>地质灾害防治专项补助资金</t>
  </si>
  <si>
    <t>对下财力性补助</t>
  </si>
  <si>
    <t>对下转移支付合计</t>
  </si>
  <si>
    <t>1-7  2022年曲靖市分地区税收返还和转移支付预算表</t>
  </si>
  <si>
    <t>州（市）</t>
  </si>
  <si>
    <t>合计</t>
  </si>
  <si>
    <t>税收返还</t>
  </si>
  <si>
    <t>转移支付</t>
  </si>
  <si>
    <t>一、已分小计</t>
  </si>
  <si>
    <t>麟麟区</t>
  </si>
  <si>
    <t>沾益区</t>
  </si>
  <si>
    <t>马龙区</t>
  </si>
  <si>
    <t>宣威市</t>
  </si>
  <si>
    <t>富源县</t>
  </si>
  <si>
    <t>罗平县</t>
  </si>
  <si>
    <t>师宗县</t>
  </si>
  <si>
    <t>陆良县</t>
  </si>
  <si>
    <t>会泽县</t>
  </si>
  <si>
    <t>经开区</t>
  </si>
  <si>
    <t>二、待分配数</t>
  </si>
  <si>
    <t>三、预算合计</t>
  </si>
  <si>
    <t>1-8  2022年曲靖市市本级“三公”经费预算财政拨款情况统计表</t>
  </si>
  <si>
    <t>2021年预算数</t>
  </si>
  <si>
    <t>比上年增、减情况</t>
  </si>
  <si>
    <t>增、减金额</t>
  </si>
  <si>
    <t>增、减幅度</t>
  </si>
  <si>
    <t>1.因公出国（境）费</t>
  </si>
  <si>
    <t>2.公务接待费</t>
  </si>
  <si>
    <t>3.公务用车购置及运行费</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</si>
  <si>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</si>
  <si>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</si>
  <si>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坚决落实中央八项规定精神以及省、市有关压缩一般性支出的工作要求，将过紧日子作为部门预算管理长期坚持的基本方针，建立节约型财政保障机制，厉行节约办一切事业，严控一般性支出，压减非重点非刚性支出，按照“只减不增”的原则安排“三公”经费预算。坚持能省则省的原则，对按定额标准测算安排的市本级部门公用经费，按照2021年压减10%的基础上再压减5%。对会议、差旅、培训、调研、论坛、庆典等公务活动，尽量采用视频、网络等新型方式开展，努力节约开支。</t>
  </si>
  <si>
    <t>2-1  2022年曲靖市政府性基金预算收入情况表</t>
  </si>
  <si>
    <t>一、农网还贷资金收入</t>
  </si>
  <si>
    <t>二、国家电影事业发展专项资金收入</t>
  </si>
  <si>
    <t>三、国有土地收益基金收入</t>
  </si>
  <si>
    <t>四、农业土地开发资金收入</t>
  </si>
  <si>
    <t>五、国有土地使用权出让收入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</si>
  <si>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</si>
  <si>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</si>
  <si>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</si>
  <si>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</si>
  <si>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</si>
  <si>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六、大中型水库库区基金收入</t>
  </si>
  <si>
    <t>七、彩票公益金收入</t>
  </si>
  <si>
    <t xml:space="preserve">   福利彩票公益金收入</t>
  </si>
  <si>
    <t xml:space="preserve">   体育彩票公益金收入</t>
  </si>
  <si>
    <t>八、城市基础设施配套费收入</t>
  </si>
  <si>
    <t>九、小型水库移民扶助基金收入</t>
  </si>
  <si>
    <t>十、国家重大水利工程建设基金收入</t>
  </si>
  <si>
    <t>十一、车辆通行费</t>
  </si>
  <si>
    <t>十二、污水处理费收入</t>
  </si>
  <si>
    <t>十三、彩票发行机构和彩票销售机构的业务费用</t>
  </si>
  <si>
    <t>十四、其他政府性基金收入</t>
  </si>
  <si>
    <t>十五、专项债务对应项目专项收入</t>
  </si>
  <si>
    <t>全市政府性基金预算收入</t>
  </si>
  <si>
    <t xml:space="preserve">   政府性基金转移支付收入</t>
  </si>
  <si>
    <t>2-2  2022年曲靖市政府性基金预算支出情况表</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</si>
  <si>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</si>
  <si>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</si>
  <si>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</si>
  <si>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</si>
  <si>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</si>
  <si>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</si>
  <si>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</si>
  <si>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</si>
  <si>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</si>
  <si>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</si>
  <si>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</si>
  <si>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</si>
  <si>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 </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</si>
  <si>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</si>
  <si>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</si>
  <si>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</si>
  <si>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</si>
  <si>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</si>
  <si>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</si>
  <si>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</si>
  <si>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</si>
  <si>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</si>
  <si>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</si>
  <si>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</si>
  <si>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</si>
  <si>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</si>
  <si>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</si>
  <si>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</si>
  <si>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</si>
  <si>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</si>
  <si>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</si>
  <si>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</si>
  <si>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</si>
  <si>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</si>
  <si>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</si>
  <si>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</si>
  <si>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</si>
  <si>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</si>
  <si>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</si>
  <si>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</si>
  <si>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</si>
  <si>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</si>
  <si>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</si>
  <si>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</si>
  <si>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</si>
  <si>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</si>
  <si>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</si>
  <si>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</si>
  <si>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</si>
  <si>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</si>
  <si>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</si>
  <si>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</si>
  <si>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</si>
  <si>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</si>
  <si>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</si>
  <si>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</si>
  <si>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</si>
  <si>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</si>
  <si>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</si>
  <si>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</si>
  <si>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</si>
  <si>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</si>
  <si>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</si>
  <si>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</si>
  <si>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</si>
  <si>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</si>
  <si>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</si>
  <si>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</si>
  <si>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</si>
  <si>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</si>
  <si>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</si>
  <si>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</si>
  <si>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</si>
  <si>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</si>
  <si>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</si>
  <si>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</si>
  <si>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</si>
  <si>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</si>
  <si>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</si>
  <si>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</si>
  <si>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</si>
  <si>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</si>
  <si>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</si>
  <si>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</si>
  <si>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</si>
  <si>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</si>
  <si>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</si>
  <si>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</si>
  <si>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</si>
  <si>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</si>
  <si>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</si>
  <si>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</si>
  <si>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</si>
  <si>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</si>
  <si>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</si>
  <si>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</si>
  <si>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</si>
  <si>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</si>
  <si>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</si>
  <si>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</si>
  <si>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</si>
  <si>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</si>
  <si>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</si>
  <si>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</si>
  <si>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</si>
  <si>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</si>
  <si>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</si>
  <si>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</si>
  <si>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</si>
  <si>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</si>
  <si>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</si>
  <si>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</si>
  <si>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</si>
  <si>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</si>
  <si>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</si>
  <si>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</si>
  <si>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</si>
  <si>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</si>
  <si>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</si>
  <si>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</si>
  <si>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</si>
  <si>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</si>
  <si>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</si>
  <si>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</si>
  <si>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</si>
  <si>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</si>
  <si>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</si>
  <si>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</si>
  <si>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</si>
  <si>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</si>
  <si>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</si>
  <si>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</si>
  <si>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</si>
  <si>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</si>
  <si>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</si>
  <si>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</si>
  <si>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</si>
  <si>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</si>
  <si>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七、资源勘探工业信息等支出</t>
  </si>
  <si>
    <t xml:space="preserve">    农网还贷资金支出</t>
  </si>
  <si>
    <t xml:space="preserve">      地方农网还贷资金支出</t>
  </si>
  <si>
    <t xml:space="preserve">      其他农网还贷资金支出</t>
  </si>
  <si>
    <t>八、其他支出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</si>
  <si>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</si>
  <si>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</si>
  <si>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</si>
  <si>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</si>
  <si>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</si>
  <si>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</si>
  <si>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</si>
  <si>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</si>
  <si>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</si>
  <si>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</si>
  <si>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</si>
  <si>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</si>
  <si>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</si>
  <si>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</si>
  <si>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</si>
  <si>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</si>
  <si>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</si>
  <si>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</si>
  <si>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</si>
  <si>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</si>
  <si>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</si>
  <si>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</si>
  <si>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</si>
  <si>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</si>
  <si>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</si>
  <si>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九、债务付息支出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</si>
  <si>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</si>
  <si>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</si>
  <si>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</si>
  <si>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</si>
  <si>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</si>
  <si>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</si>
  <si>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</si>
  <si>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</si>
  <si>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</si>
  <si>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</si>
  <si>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</si>
  <si>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</si>
  <si>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</si>
  <si>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</si>
  <si>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</si>
  <si>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</si>
  <si>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</si>
  <si>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</si>
  <si>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</si>
  <si>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</si>
  <si>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</si>
  <si>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</si>
  <si>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</si>
  <si>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</si>
  <si>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</si>
  <si>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</si>
  <si>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</si>
  <si>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</si>
  <si>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</si>
  <si>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</si>
  <si>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</si>
  <si>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</si>
  <si>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</si>
  <si>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</si>
  <si>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</si>
  <si>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十一、抗疫特别国债安排的支出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</si>
  <si>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</si>
  <si>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</si>
  <si>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</si>
  <si>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</si>
  <si>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</si>
  <si>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</si>
  <si>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</si>
  <si>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</si>
  <si>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</si>
  <si>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</si>
  <si>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</si>
  <si>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</si>
  <si>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</si>
  <si>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</si>
  <si>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</si>
  <si>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</si>
  <si>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</si>
  <si>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</si>
  <si>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</si>
  <si>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</si>
  <si>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全市政府性基金支出</t>
  </si>
  <si>
    <t xml:space="preserve">   年终结余</t>
  </si>
  <si>
    <t>地方政府专项债务还本支出</t>
  </si>
  <si>
    <t>2-3  2022年曲靖市市本级政府性基金预算收入情况表</t>
  </si>
  <si>
    <t>市本级政府性基金预算收入</t>
  </si>
  <si>
    <t>2-4  2022年曲靖市市本级政府性基金预算支出情况表</t>
  </si>
  <si>
    <t xml:space="preserve">   国家电影事业发展专项资金安排的支出</t>
  </si>
  <si>
    <t xml:space="preserve">   旅游发展基金支出</t>
  </si>
  <si>
    <t>市本级政府性基金支出</t>
  </si>
  <si>
    <t xml:space="preserve">   政府性基金转移支付</t>
  </si>
  <si>
    <t>2-5  2022年曲靖市市本级政府性基金支出表(市对下转移支付)</t>
  </si>
  <si>
    <t>本年支出小计</t>
  </si>
  <si>
    <t>3-1  2022年曲靖市国有资本经营收入预算情况表</t>
  </si>
  <si>
    <r>
      <rPr>
        <sz val="14"/>
        <rFont val="MS Serif"/>
        <charset val="134"/>
      </rPr>
      <t xml:space="preserve">    </t>
    </r>
    <r>
      <rPr>
        <sz val="14"/>
        <color indexed="8"/>
        <rFont val="宋体"/>
        <charset val="134"/>
      </rPr>
      <t>单位：万元</t>
    </r>
  </si>
  <si>
    <t>项        目</t>
  </si>
  <si>
    <t>利润收入</t>
  </si>
  <si>
    <t xml:space="preserve">   烟草企业利润收入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</si>
  <si>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</si>
  <si>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</si>
  <si>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</si>
  <si>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</si>
  <si>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</si>
  <si>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</si>
  <si>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</si>
  <si>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</si>
  <si>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</si>
  <si>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</si>
  <si>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</si>
  <si>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</si>
  <si>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</si>
  <si>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</si>
  <si>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</si>
  <si>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</si>
  <si>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</si>
  <si>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</si>
  <si>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</si>
  <si>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</si>
  <si>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</si>
  <si>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</si>
  <si>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</si>
  <si>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</si>
  <si>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</si>
  <si>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</si>
  <si>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</si>
  <si>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</si>
  <si>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</si>
  <si>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</si>
  <si>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</si>
  <si>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</si>
  <si>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</si>
  <si>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</si>
  <si>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</si>
  <si>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</si>
  <si>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</si>
  <si>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</si>
  <si>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</si>
  <si>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</si>
  <si>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</si>
  <si>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清算收入</t>
  </si>
  <si>
    <t xml:space="preserve">   国有股权、股份清算收入</t>
  </si>
  <si>
    <t xml:space="preserve">   国有独资企业清算收入</t>
  </si>
  <si>
    <t xml:space="preserve">   其他国有资本经营预算企业清算收入</t>
  </si>
  <si>
    <t>其他国有资本经营预算收入</t>
  </si>
  <si>
    <t>全市国有资本经营收入</t>
  </si>
  <si>
    <t xml:space="preserve">   国有资本经营预算转移支付收入</t>
  </si>
  <si>
    <t xml:space="preserve">   上年结转</t>
  </si>
  <si>
    <t>全市各项收入合计</t>
  </si>
  <si>
    <t>3-2  2022年曲靖市国有资本经营支出预算情况表</t>
  </si>
  <si>
    <t xml:space="preserve">   补充全国社会保障资金</t>
  </si>
  <si>
    <t xml:space="preserve">      国有资本经营预算补充社会保险基金支出</t>
  </si>
  <si>
    <t>国有资本经营预算支出</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</si>
  <si>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</si>
  <si>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</si>
  <si>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</si>
  <si>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</si>
  <si>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</si>
  <si>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</si>
  <si>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</si>
  <si>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</si>
  <si>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</si>
  <si>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</si>
  <si>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</si>
  <si>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</si>
  <si>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</si>
  <si>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</si>
  <si>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</si>
  <si>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</si>
  <si>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</si>
  <si>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</si>
  <si>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其他国有企业资本金注入</t>
  </si>
  <si>
    <t xml:space="preserve">   国有企业政策性补贴</t>
  </si>
  <si>
    <t xml:space="preserve">      国有企业政策性补贴</t>
  </si>
  <si>
    <t xml:space="preserve">   金融国有资本经营预算支出</t>
  </si>
  <si>
    <t xml:space="preserve">      资本性支出</t>
  </si>
  <si>
    <t xml:space="preserve">      改革性支出</t>
  </si>
  <si>
    <t xml:space="preserve">      其他金融国有资本经营预算支出</t>
  </si>
  <si>
    <t xml:space="preserve">   其他国有资本经营预算支出</t>
  </si>
  <si>
    <t xml:space="preserve">      其他国有资本经营预算支出</t>
  </si>
  <si>
    <t>全市国有资本经营支出</t>
  </si>
  <si>
    <t xml:space="preserve">   国有资本经营预算转移支付</t>
  </si>
  <si>
    <t xml:space="preserve">   年终结转</t>
  </si>
  <si>
    <t>全市各项支出合计</t>
  </si>
  <si>
    <t>3-3  2022年曲靖市市本级国有资本经营收入预算情况表</t>
  </si>
  <si>
    <t>市本级国有资本经营收入</t>
  </si>
  <si>
    <t>市本级各项收入合计</t>
  </si>
  <si>
    <t>3-4  2022年曲靖市市本级国有资本经营支出预算情况表</t>
  </si>
  <si>
    <t>项   目</t>
  </si>
  <si>
    <t>市本级国有资本经营支出</t>
  </si>
  <si>
    <t>市本级各项支出合计</t>
  </si>
  <si>
    <t>3-5  2022年曲靖市市本级国有资本经营预算转移支付表（分地区）</t>
  </si>
  <si>
    <t>地  区</t>
  </si>
  <si>
    <t>预算数</t>
  </si>
  <si>
    <t>麒麟区</t>
  </si>
  <si>
    <t>合  计</t>
  </si>
  <si>
    <t>3-6  2022年曲靖市市本级国有资本经营预算转移支付表（分项目）</t>
  </si>
  <si>
    <t>项目名称</t>
  </si>
  <si>
    <t>退休人员社会化管理服务专项经费上级补助资金</t>
  </si>
  <si>
    <t>4-1  2022年曲靖市社会保险基金收入预算情况表</t>
  </si>
  <si>
    <t>项     目</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</si>
  <si>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</si>
  <si>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</si>
  <si>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</si>
  <si>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</si>
  <si>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</si>
  <si>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</si>
  <si>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</si>
  <si>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</si>
  <si>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六、城乡居民基本养老保险基金收入</t>
  </si>
  <si>
    <t>七、居民基本医疗保险基金收入</t>
  </si>
  <si>
    <t>收入小计</t>
  </si>
  <si>
    <t>上级补助收入</t>
  </si>
  <si>
    <t>下级上解收入</t>
  </si>
  <si>
    <t>上年结余收入</t>
  </si>
  <si>
    <t>收入合计</t>
  </si>
  <si>
    <t>4-2  2022年曲靖市社会保险基金支出预算情况表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</si>
  <si>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</si>
  <si>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</si>
  <si>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</si>
  <si>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</si>
  <si>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</si>
  <si>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</si>
  <si>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</si>
  <si>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</si>
  <si>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七、居民基本医疗保险基金支出</t>
  </si>
  <si>
    <t>支出小计</t>
  </si>
  <si>
    <t xml:space="preserve">    其中：社会保险待遇支出</t>
  </si>
  <si>
    <t>补助下级支出</t>
  </si>
  <si>
    <t>上解上级支出</t>
  </si>
  <si>
    <t>年终结余</t>
  </si>
  <si>
    <t>支出合计</t>
  </si>
  <si>
    <t>4-3  2022年曲靖市市本级社会保险基金收入预算情况表</t>
  </si>
  <si>
    <t>4-4  2022年曲靖市市本级社会保险基金支出预算情况表</t>
  </si>
  <si>
    <t>5-1  曲靖市2021年地方政府债务限额及余额预算情况表</t>
  </si>
  <si>
    <t>单位：亿元</t>
  </si>
  <si>
    <t>地   区</t>
  </si>
  <si>
    <t>2021年债务限额</t>
  </si>
  <si>
    <t>2021年债务余额预计执行数</t>
  </si>
  <si>
    <t>一般债务</t>
  </si>
  <si>
    <t>专项债务</t>
  </si>
  <si>
    <t>公  式</t>
  </si>
  <si>
    <t>A=B+C</t>
  </si>
  <si>
    <t>B</t>
  </si>
  <si>
    <t>C</t>
  </si>
  <si>
    <t>D=E+F</t>
  </si>
  <si>
    <t>E</t>
  </si>
  <si>
    <t>F</t>
  </si>
  <si>
    <t xml:space="preserve">  曲靖市</t>
  </si>
  <si>
    <t xml:space="preserve">    曲靖市本级</t>
  </si>
  <si>
    <t xml:space="preserve">    经开区</t>
  </si>
  <si>
    <t xml:space="preserve">    麒麟区</t>
  </si>
  <si>
    <t xml:space="preserve">    马龙县</t>
  </si>
  <si>
    <t xml:space="preserve">    陆良县</t>
  </si>
  <si>
    <t xml:space="preserve">    师宗县</t>
  </si>
  <si>
    <t xml:space="preserve">    罗平县</t>
  </si>
  <si>
    <t xml:space="preserve">    富源县</t>
  </si>
  <si>
    <t xml:space="preserve">    会泽县</t>
  </si>
  <si>
    <t xml:space="preserve">    沾益区</t>
  </si>
  <si>
    <t xml:space="preserve">    宣威市</t>
  </si>
  <si>
    <t>注：1.本表反映上一年度本地区、本级及分地区地方政府债务限额及余额预计执行数。</t>
  </si>
  <si>
    <t xml:space="preserve">    2.本表由县级以上地方各级财政部门在本级人民代表大会批准预算后二十日内公开。</t>
  </si>
  <si>
    <t>5-2  曲靖市2021年地方政府一般债务余额情况表</t>
  </si>
  <si>
    <t>项    目</t>
  </si>
  <si>
    <t>执行数</t>
  </si>
  <si>
    <t>一、2020年末地方政府一般债务余额实际数</t>
  </si>
  <si>
    <t>二、2021年末地方政府一般债务余额限额</t>
  </si>
  <si>
    <t>三、2021年地方政府一般债务发行额</t>
  </si>
  <si>
    <t xml:space="preserve">   中央转贷地方的国际金融组织和外国政府贷款</t>
  </si>
  <si>
    <t xml:space="preserve">   2021年地方政府一般债券发行额</t>
  </si>
  <si>
    <t>四、2021年地方政府一般债务还本额</t>
  </si>
  <si>
    <t>五、2021年末地方政府一般债务余额预计执行数</t>
  </si>
  <si>
    <t>六、2022年地方财政赤字</t>
  </si>
  <si>
    <t>七、2022年地方政府一般债务余额限额</t>
  </si>
  <si>
    <t>注：1.本表反映本地区上两年度一般债务余额，上一年度一般债务限额、发行额、还本支出及余额，本年度财政赤字及一般
      债务限额。  
    2.本表由县级以上地方各级财政部门在本级人民代表大会批准预算后二十日内公开。</t>
  </si>
  <si>
    <t>5-3  曲靖市市本级本级2021年地方政府一般债务余额情况表</t>
  </si>
  <si>
    <t xml:space="preserve">    中央转贷地方的国际金融组织和外国政府贷款</t>
  </si>
  <si>
    <t xml:space="preserve">    2021年地方政府一般债券发行额</t>
  </si>
  <si>
    <t>注：1.本表反映本地区上两年度一般债务余额，上一年度一般债务限额、发行额、还本支出及余额，本年度财政赤
      字及一般债务限额。  
    2.本表由县级以上地方各级财政部门在本级人民代表大会批准预算后二十日内公开。</t>
  </si>
  <si>
    <t>5-4  曲靖市2021年地方政府专项债务余额情况表</t>
  </si>
  <si>
    <t>一、2020年末地方政府专项债务余额实际数</t>
  </si>
  <si>
    <t>二、2021年末地方政府专项债务余额限额</t>
  </si>
  <si>
    <t>三、2021年地方政府专项债务发行额</t>
  </si>
  <si>
    <t>四、2021年地方政府专项债务还本额</t>
  </si>
  <si>
    <t>五、2021年末地方政府专项债务余额预计执行数</t>
  </si>
  <si>
    <t>六、2022年地方政府专项债务新增限额</t>
  </si>
  <si>
    <t>七、2022年末地方政府专项债务余额限额</t>
  </si>
  <si>
    <t>注：1.本表反映本地区上两年度专项债务余额，上一年度专项债务限额、发行额、还本额及余额，本年度专项债务新
      增限额及限额。
    2.本表由县级以上地方各级财政部门在本级人民代表大会批准预算后二十日内公开。</t>
  </si>
  <si>
    <t>5-5 曲靖市市本级2021年地方政府专项债务余额情况表</t>
  </si>
  <si>
    <t>六、2021年地方政府专项债务新增限额</t>
  </si>
  <si>
    <t>注：1.本表反映本地区上两年度专项债务余额，上一年度专项债务限额、发行额、还本额及余额，本年度专项债务
      新增限额及限额。
    2.本表由县级以上地方各级财政部门在本级人民代表大会批准预算后二十日内公开。</t>
  </si>
  <si>
    <t>5-6  曲靖市地方政府债券发行及还本
付息情况表</t>
  </si>
  <si>
    <t>公式</t>
  </si>
  <si>
    <t>本地区</t>
  </si>
  <si>
    <t>本级</t>
  </si>
  <si>
    <t>一、2021年发行预计执行数</t>
  </si>
  <si>
    <t>A=B+D</t>
  </si>
  <si>
    <t>（一）一般债券</t>
  </si>
  <si>
    <t xml:space="preserve">   其中：再融资债券</t>
  </si>
  <si>
    <t>（二）专项债券</t>
  </si>
  <si>
    <t>D</t>
  </si>
  <si>
    <t>二、2021年还本预计执行数</t>
  </si>
  <si>
    <t>F=G+H</t>
  </si>
  <si>
    <t>G</t>
  </si>
  <si>
    <t>H</t>
  </si>
  <si>
    <t>三、2021年付息预计执行数</t>
  </si>
  <si>
    <t>I=J+K</t>
  </si>
  <si>
    <t>J</t>
  </si>
  <si>
    <t>K</t>
  </si>
  <si>
    <t>四、2022年还本预算数</t>
  </si>
  <si>
    <t>L=M+O</t>
  </si>
  <si>
    <t>M</t>
  </si>
  <si>
    <t xml:space="preserve">   其中：再融资</t>
  </si>
  <si>
    <t xml:space="preserve">      财政预算安排 </t>
  </si>
  <si>
    <t>N</t>
  </si>
  <si>
    <t>O</t>
  </si>
  <si>
    <t xml:space="preserve">      财政预算安排</t>
  </si>
  <si>
    <t>P</t>
  </si>
  <si>
    <t>五、2022年付息预算数</t>
  </si>
  <si>
    <t>Q=R+S</t>
  </si>
  <si>
    <t>R</t>
  </si>
  <si>
    <t>S</t>
  </si>
  <si>
    <t>注：1.本表反映本地区上一年度地方政府债券（含再融资债券）发行及还本付息支出
      预计执行数、本年度地方政府债券还本付息支出预算数等。
    2.本表由县级以上地方各级财政部门在本级人民代表大会批准预算后二十日内公
      开。</t>
  </si>
  <si>
    <t>5-7  曲靖市2022年地方政府债务限额提前下达情况表</t>
  </si>
  <si>
    <t>下级</t>
  </si>
  <si>
    <t>一、2021年地方政府债务限额</t>
  </si>
  <si>
    <t>其中： 一般债务限额</t>
  </si>
  <si>
    <t xml:space="preserve">       专项债务限额</t>
  </si>
  <si>
    <t>二、提前下达的2022年新增地方政府债务限额</t>
  </si>
  <si>
    <t>注：本表反映本地区及本级年初预算中列示提前下达的新增地方政府债务限额情况，由县级以上地方各级财政部门在本级人民代表大会批准预算后二十日内公开。</t>
  </si>
  <si>
    <t>5-8  曲靖市2022年年初新增地方政府债券资金安排表</t>
  </si>
  <si>
    <t>序号</t>
  </si>
  <si>
    <t>项目类型</t>
  </si>
  <si>
    <t>项目主管部门</t>
  </si>
  <si>
    <t>债券性质</t>
  </si>
  <si>
    <t>债券规模</t>
  </si>
  <si>
    <t>曲靖经开区新能源新材料产业园标准厂房及配套设施建设项目</t>
  </si>
  <si>
    <t>市政和产业园区基础设施</t>
  </si>
  <si>
    <t>曲靖开发区开发建设有限公司</t>
  </si>
  <si>
    <t>专项债券</t>
  </si>
  <si>
    <t>曲靖阳光三期年产20GW单晶硅棒及10GW切片标准厂房和配套基础设施建设项目</t>
  </si>
  <si>
    <t>曲靖开发区焜翔项目管理有限公司</t>
  </si>
  <si>
    <t>曲靖年产20GW单晶硅棒及切片标准厂房及配套基础设施建设项目</t>
  </si>
  <si>
    <t>省道S11师宗至丘北高速公路（曲靖段）</t>
  </si>
  <si>
    <t>交通基础设施</t>
  </si>
  <si>
    <t>曲靖市交通建设投资集团有限公司</t>
  </si>
  <si>
    <t>宣威至富源高速公路</t>
  </si>
  <si>
    <t>曲靖市宣富高速公路投资建设开发有限公司</t>
  </si>
  <si>
    <t>麒麟工业园区越州片区标准厂房及综合配套建设项目</t>
  </si>
  <si>
    <t>曲靖市麒麟区工业园区开发投资有限责任公司</t>
  </si>
  <si>
    <t>曲靖市富源工业园区标准厂房及配套基础设施建设项目</t>
  </si>
  <si>
    <t>富源县工业园区管理委员会</t>
  </si>
  <si>
    <t>罗平省级工业园区水电气暖配套设施建设项目</t>
  </si>
  <si>
    <t>罗平县工业园区管理委员会</t>
  </si>
  <si>
    <t>曲靖经济技术开发区光伏产业配套污水处理厂及配套管网建设项目</t>
  </si>
  <si>
    <t>曲靖开发区公用事业管理有限公司</t>
  </si>
  <si>
    <t>陆良县农村饮水安全巩固提升工程</t>
  </si>
  <si>
    <t>农林水利</t>
  </si>
  <si>
    <t>陆良县农村饮水安全巩固提升工程建设管理局</t>
  </si>
  <si>
    <t>曲靖市麒麟区特色果蔬产业乡村振兴示范项目</t>
  </si>
  <si>
    <t>曲靖市麒麟区扶贫开发投资有限公司</t>
  </si>
  <si>
    <t>麒麟区农村安全饮水提升巩固工程</t>
  </si>
  <si>
    <t>曲靖市麒麟区水利水电开发建设投资有限公司</t>
  </si>
  <si>
    <t>云南省曲靖区域医疗中心建设项目</t>
  </si>
  <si>
    <t>社会事业</t>
  </si>
  <si>
    <t>曲靖市产业投资有限责任公司</t>
  </si>
  <si>
    <t>注：本表反映本级当年提前下达的新增地方政府债券资金使用安排，由县级以上地方各级财政部门在本级人民代表大会批准预算后二十日内公开。</t>
  </si>
  <si>
    <t>6-1   2022年曲靖市市本级重大政策和重点项目绩效目标表</t>
  </si>
  <si>
    <t>单位名称、项目名称</t>
  </si>
  <si>
    <t>项目年度绩效目标</t>
  </si>
  <si>
    <t>一级指标</t>
  </si>
  <si>
    <t>二级指标</t>
  </si>
  <si>
    <t>三级指标</t>
  </si>
  <si>
    <t>指标性质</t>
  </si>
  <si>
    <t>指标值</t>
  </si>
  <si>
    <t>度量单位</t>
  </si>
  <si>
    <t>指标属性</t>
  </si>
  <si>
    <t>指标内容</t>
  </si>
  <si>
    <t>曲靖市住房和城乡建设局</t>
  </si>
  <si>
    <t>曲靖市麒沾马一体化市政道路PPP项目建设补助资金</t>
  </si>
  <si>
    <t xml:space="preserve">    曲靖市‘麒沾马“一体化市政道路PPP项目是曲靖市委、市政府为加快推进麒沾马一体化发展、建设珠江源大城市确定的重点基础设施项目，加强城市基础设施、加快推进城镇化进程，促进曲靖中心城区大发展、大跨越，实现城市品位大提升，塑造城市大品牌，建设功能完善、环境优美、交通便捷、生活便利的人民满意城市。包括麒马大道、龙东路、三元路、瑞和西路4条市政道路及其配套设施建设.其中：
（1）对麒马大道、龙东路、三元路及瑞和西路完成路段完成日常保洁工作，包括车行道机械化清扫保洁、人行道人工清扫保洁、公交站台清扫保洁、桥面清洁、绿化带清洁及垃圾清捡、果皮箱等设施清扫保洁及垃圾清运；
（2）对麒马大道、龙东路、三元路及瑞和西路完成路段完成道路日常养护工作，包括道路路面（含路基、路肩）修护、边坡防护、桥涵及通道管护、排水设施（含边沟、排水沟、检查井、截水沟）管护、交通设施维护、消防设施维护、照明系统维护；
（3）对麒马大道、龙东路、三元路及瑞和西路完成景观绿化工程完成日常养护工作，包括道路绿化带（街旁绿地）养护，行道树养护，时令花卉养护；
（4）对综合管廊暂未入廊的舱体做好设备设施的养护、主体工程养护、应急管理、环境卫生管理等日常管理工作；
（5） 实施机构及时明确建设期、运营期绩效评价方案，按PPP合同及最新财政部文件要求及时开展绩效考核工作，并根据考核结果，按效付费。</t>
  </si>
  <si>
    <t>产出指标</t>
  </si>
  <si>
    <t>数量指标</t>
  </si>
  <si>
    <t>建成道路数量</t>
  </si>
  <si>
    <t>&gt;=</t>
  </si>
  <si>
    <t>4</t>
  </si>
  <si>
    <t>条</t>
  </si>
  <si>
    <t>定量指标</t>
  </si>
  <si>
    <t>反映工程实现数量。</t>
  </si>
  <si>
    <t>完成城市道路建设</t>
  </si>
  <si>
    <t/>
  </si>
  <si>
    <t>13</t>
  </si>
  <si>
    <t>公里</t>
  </si>
  <si>
    <t>配套设施建设完成率</t>
  </si>
  <si>
    <t>100</t>
  </si>
  <si>
    <t>%</t>
  </si>
  <si>
    <t>质量指标</t>
  </si>
  <si>
    <t>竣工验收合格率</t>
  </si>
  <si>
    <t>反映项目验收情况。</t>
  </si>
  <si>
    <t>效益指标</t>
  </si>
  <si>
    <t>社会效益指标</t>
  </si>
  <si>
    <t>缓解交通压力</t>
  </si>
  <si>
    <t>作用明显</t>
  </si>
  <si>
    <t>定性指标</t>
  </si>
  <si>
    <t>反映缓解交通压力情况</t>
  </si>
  <si>
    <t>改善城市环境</t>
  </si>
  <si>
    <t>较快推进市政道路网络建设和发展，改善城市生态环境和外部投资环境，提升城市形象。</t>
  </si>
  <si>
    <t>受益人群覆盖率</t>
  </si>
  <si>
    <t>反映项目设计受益人群或地区的实现情况。</t>
  </si>
  <si>
    <t>综合使用率</t>
  </si>
  <si>
    <t>反映设施建成后的利用、使用的情况。</t>
  </si>
  <si>
    <t>可持续影响指标</t>
  </si>
  <si>
    <t>使用年限（沥青砼路面）</t>
  </si>
  <si>
    <t>=</t>
  </si>
  <si>
    <t>15</t>
  </si>
  <si>
    <t>年</t>
  </si>
  <si>
    <t>通过工程设计使用年限反映可持续的效果。</t>
  </si>
  <si>
    <t>满意度指标</t>
  </si>
  <si>
    <t>服务对象满意度指标</t>
  </si>
  <si>
    <t>受益人群满意度</t>
  </si>
  <si>
    <t>90</t>
  </si>
  <si>
    <t>调查人群中对设施建设或设施运行的满意度。</t>
  </si>
  <si>
    <t>污水处理费专项经费</t>
  </si>
  <si>
    <t xml:space="preserve"> 1、完成全市中心城市主要污染减排任务；                                             
 2、处理污水量达到年度经营计划3760万立方米的90%以上；                                      
 3、污水出水水质达到《城镇污水处理厂污染物排放标准》（GB18918-2002的一级Ａ）                                                                                                             
 4、城市生活污水有效处理，改善城市水环境，美化城市，提高卫生水平，提高人民生活质量</t>
  </si>
  <si>
    <t>处理污水水量</t>
  </si>
  <si>
    <t>33840000</t>
  </si>
  <si>
    <t>立方米</t>
  </si>
  <si>
    <t>结合污水处理厂设计处理能力及实际进水量情况，制定《曲靖创业水务有限公司2021年生产经营计划》，并完成年度生产计划处理水量。</t>
  </si>
  <si>
    <t>出水水质达标排放合格率</t>
  </si>
  <si>
    <t>95</t>
  </si>
  <si>
    <t>1、曲靖市、麒麟区环境监测站对污水处理厂处理后排放的污水进行减排监测及监督性监测，并出具监测报告；                            2、曲靖创业水务有限公司委托云南蓝硕环境信息咨询有限公司开展自行监测工作，并出具检测报告。</t>
  </si>
  <si>
    <t>时效指标</t>
  </si>
  <si>
    <t>污水处理完成及时</t>
  </si>
  <si>
    <t>24</t>
  </si>
  <si>
    <t>小时</t>
  </si>
  <si>
    <t>污水处理厂出水口安装在线监测设备，对出水水质情况进行在线监测，并实时上传至云南省重点污染源自动监控中心及曲靖市智慧环保管理平台，接受省、市环保系统的监督。</t>
  </si>
  <si>
    <t>成本指标</t>
  </si>
  <si>
    <t>单方电耗</t>
  </si>
  <si>
    <t>&lt;=</t>
  </si>
  <si>
    <t>两江口厂≤0.25度/立方米,西城厂≤0.40度/立方米以内</t>
  </si>
  <si>
    <t>千瓦时</t>
  </si>
  <si>
    <t>结合污水处理厂实际，制定《曲靖创业水务有限公司综合经济目标责任》，并在目标指标范围内。</t>
  </si>
  <si>
    <t>经济效益指标</t>
  </si>
  <si>
    <t>缴纳税金</t>
  </si>
  <si>
    <t>&gt;</t>
  </si>
  <si>
    <t>260</t>
  </si>
  <si>
    <t>万元</t>
  </si>
  <si>
    <t>工艺处理效率高，节能效果明显，为税收作出贡献。</t>
  </si>
  <si>
    <t>生态效益指标</t>
  </si>
  <si>
    <t>污水处理率</t>
  </si>
  <si>
    <t>80</t>
  </si>
  <si>
    <t>城镇污水处理率=污水处理量/(城市供水量*污水系数)一般污水系数0.8-1.0</t>
  </si>
  <si>
    <t>COD、BOD指标的削减率COD、BOD指标</t>
  </si>
  <si>
    <t>完成COD、BOD削减指标，市环保局下达任务</t>
  </si>
  <si>
    <t>吨</t>
  </si>
  <si>
    <t>曲靖市水重点减排项目</t>
  </si>
  <si>
    <t>可持续提高水环境质量、持续改善区域内受益人群健康</t>
  </si>
  <si>
    <t>长期</t>
  </si>
  <si>
    <t>城市生活污水有效处理，提高了水体自净能力，有利于资源的可持续利用。</t>
  </si>
  <si>
    <t>居民满意度</t>
  </si>
  <si>
    <t>每月认真开展并完成城镇居民满意度调查工作。</t>
  </si>
  <si>
    <t>曲靖市交通运输局</t>
  </si>
  <si>
    <t>老年人免费乘坐市内公交车补偿经费</t>
  </si>
  <si>
    <t xml:space="preserve">    完成2022年老年人免费乘坐市内公共交通工具补贴年度任务目标。</t>
  </si>
  <si>
    <t>首次办理IC卡数</t>
  </si>
  <si>
    <t>15000</t>
  </si>
  <si>
    <t>张</t>
  </si>
  <si>
    <t>反映新增老年人IC卡数量</t>
  </si>
  <si>
    <t>乘坐人次</t>
  </si>
  <si>
    <t>3600</t>
  </si>
  <si>
    <t>万人次</t>
  </si>
  <si>
    <t>反映老年人乘坐次数</t>
  </si>
  <si>
    <t>年度项目完成率</t>
  </si>
  <si>
    <t>反映项目完成情况</t>
  </si>
  <si>
    <t>补贴项目数据统计准确性</t>
  </si>
  <si>
    <t>反映补助支撑数据的完整和准确情况</t>
  </si>
  <si>
    <t>补贴支付时限</t>
  </si>
  <si>
    <t>季度末</t>
  </si>
  <si>
    <t>季度</t>
  </si>
  <si>
    <t>反映补贴支付时限</t>
  </si>
  <si>
    <t>IC卡工本费</t>
  </si>
  <si>
    <t>8</t>
  </si>
  <si>
    <t>元/张</t>
  </si>
  <si>
    <t>反映IC卡补助成本</t>
  </si>
  <si>
    <t>费用补贴成本</t>
  </si>
  <si>
    <t>0.8、1.6、2.4</t>
  </si>
  <si>
    <t>元/人次</t>
  </si>
  <si>
    <t>反映费用补贴成本</t>
  </si>
  <si>
    <t>为市民节约支出</t>
  </si>
  <si>
    <t>6000</t>
  </si>
  <si>
    <t>反映补贴贡献值</t>
  </si>
  <si>
    <t>公路交通行车责任事故年均下降率</t>
  </si>
  <si>
    <t>1</t>
  </si>
  <si>
    <t>反映行车安全</t>
  </si>
  <si>
    <t>班次高峰时段平均运营时速较初期提升</t>
  </si>
  <si>
    <t>效果显著</t>
  </si>
  <si>
    <t>反映公众出行体验</t>
  </si>
  <si>
    <t>提高城市公交吸引力，引导城市公交走绿色发展得道路</t>
  </si>
  <si>
    <t>反映公共交通对改善城市污染的贡献</t>
  </si>
  <si>
    <t>加强基础设施建设，完善补偿机制，提升运营水平</t>
  </si>
  <si>
    <t>反映补贴对公交发展得影响作用</t>
  </si>
  <si>
    <t>乘客满意度</t>
  </si>
  <si>
    <t>90%</t>
  </si>
  <si>
    <t>反映公交车乘客满意度</t>
  </si>
  <si>
    <t>曲靖市发展和改革委员会</t>
  </si>
  <si>
    <t>曲靖市建设项目前期工作经费</t>
  </si>
  <si>
    <t xml:space="preserve">    发挥项目前期费的激励撬动作用，确保资金及时合规使用，奖补资金标准达标率为100％，推进市级“四个一百”、地方政府专项债券等项目及时开工，形成更多实物工程量，促进全市投资稳定增长，完成年初固定资产投资年度目标任务，确保全市固定资产投资平均增幅大于10％，同时，以重点项目建设为抓手，进一步完善城乡基础设施建设，提升城乡公共服务水平，提升社会公众满意度。</t>
  </si>
  <si>
    <t>固定资产投资目标任务完成率</t>
  </si>
  <si>
    <t>市级四个一百重点项目开工率</t>
  </si>
  <si>
    <t>60</t>
  </si>
  <si>
    <t>地方政府专项债券项目开工率</t>
  </si>
  <si>
    <t>奖补资金标准达标率</t>
  </si>
  <si>
    <t>资金兑付及时率</t>
  </si>
  <si>
    <t>180</t>
  </si>
  <si>
    <t>天</t>
  </si>
  <si>
    <t>全市固定资产投资增长率</t>
  </si>
  <si>
    <t>10</t>
  </si>
  <si>
    <t>完善城乡基础设施建设</t>
  </si>
  <si>
    <t>提升城乡公共服务水平</t>
  </si>
  <si>
    <t>社会公众满意度</t>
  </si>
  <si>
    <t>曲靖市粮食储备库（曲靖市粮油仓储物流批发交易中心）建设项目专项资金</t>
  </si>
  <si>
    <t xml:space="preserve">    2022年完成市级储备10410万公斤储备粮、155万公斤储备油的仓储设施正常使用，仓储设施符合国家相关标准，建设相关费用按合同及国家相关法律法规及时支付，完成项目立项建设内容，达到粮食储备建设安全内容。</t>
  </si>
  <si>
    <t>市级储备粮仓容</t>
  </si>
  <si>
    <t>104100000</t>
  </si>
  <si>
    <t>公斤</t>
  </si>
  <si>
    <t>粮食仓容数量</t>
  </si>
  <si>
    <t>市级储备粮仓容设施符合国家相关标准</t>
  </si>
  <si>
    <t>市级储备粮仓容设施建设资金支付及时率</t>
  </si>
  <si>
    <t>按合同要求及国家相关法律法规要求及时支付相关费用</t>
  </si>
  <si>
    <t>提升粮食收储供应安全保障能力</t>
  </si>
  <si>
    <t>反映粮食收储供应安全保障能力</t>
  </si>
  <si>
    <t>受益对象满意度</t>
  </si>
  <si>
    <t>粮食储备建设安全成效满意度</t>
  </si>
  <si>
    <t>曲靖市大数据建设和管理中心</t>
  </si>
  <si>
    <t>曲靖“城市大脑”建设及数据服务专项经费</t>
  </si>
  <si>
    <t xml:space="preserve">     具体建设包括完成市级数据库、大数据能力中心、安全防护中心、数字驾驶舱、一网统管平台、一网通办平台的建设，初步实现各类基础库、专题库、主题库的入库工作，保证入库准确率，推广应用效果明显，服务对象基本满意。项目按照市委、市政府全面推进“一网通办、一网统管”两网建设的要求，充分利旧现有信息系统平台，规划公共数据可持续的发展路线，从支持跨委办、跨条线到跨领域、跨区域的服务能效转化，最终实现真正意义上的城市资源配给优化，促进政府对城市的科学管理能力提升，从各个层面的建设思路出发，构建城市级的数据资源平台，推动“数据枢纽中心”整体建成。</t>
  </si>
  <si>
    <t>人口库、法人库数据入库</t>
  </si>
  <si>
    <t>50</t>
  </si>
  <si>
    <t>人口库、法人库数据入库≥50%</t>
  </si>
  <si>
    <t>专题库、主题库建设完成率</t>
  </si>
  <si>
    <t>专题库、主题库建设完成率≥50%</t>
  </si>
  <si>
    <t>年度项目建设完成率</t>
  </si>
  <si>
    <t>年度项目建设完成率≥80%</t>
  </si>
  <si>
    <t>入库数据准确性</t>
  </si>
  <si>
    <t>入库数据准确性&gt;=90%</t>
  </si>
  <si>
    <t>项目验收合格率</t>
  </si>
  <si>
    <t>项目验收合格率达100%</t>
  </si>
  <si>
    <t>直接拉动“数字经济”投资</t>
  </si>
  <si>
    <t>1000</t>
  </si>
  <si>
    <t>直接拉动“数字经济”投资&gt;=1000万元</t>
  </si>
  <si>
    <t>“一网通办”数据使用</t>
  </si>
  <si>
    <t>10000</t>
  </si>
  <si>
    <t>次</t>
  </si>
  <si>
    <t>“一网通办”数据使用≥10000次</t>
  </si>
  <si>
    <t>“一网统管”数据使用</t>
  </si>
  <si>
    <t>“一网统管”数据使用≥10000次</t>
  </si>
  <si>
    <t>提升政府与市民、政府与政府之间办事效率</t>
  </si>
  <si>
    <t>提升政府与市民、政府与政府之间办事效率作用明显</t>
  </si>
  <si>
    <t>受益单位数</t>
  </si>
  <si>
    <t>家</t>
  </si>
  <si>
    <t>受益单位数≥10家</t>
  </si>
  <si>
    <t>全年信息系统访问数</t>
  </si>
  <si>
    <t>100000</t>
  </si>
  <si>
    <t>全年信息系统访问数≥100000次</t>
  </si>
  <si>
    <t>加强信息化基础设施建设，完善信息化统筹机制，提升全市数据资源共享能力</t>
  </si>
  <si>
    <t>加强信息化基础设施建设，完善信息化统筹机制，提升全市数据资源共享能力&gt;80%</t>
  </si>
  <si>
    <t>反映工作人员、系统使用人员等社会公众对项目实施的满意度</t>
  </si>
  <si>
    <t>曲靖市教育体育局</t>
  </si>
  <si>
    <t>薄弱环节改善与能力提升对下专项补助经费</t>
  </si>
  <si>
    <t xml:space="preserve">    基本消除现有56人以上大班额；科学合理设置乡镇寄宿制学校和乡村小规模学校，项目实施补齐薄弱学校短板，改善办学条件；加快校园信息化建设，努力实现农村义务教育学校网絡教学环境全覆盖，不断提升农村学校教育信息化应用水平，提高教育教学服务保障能力，为学生提供更好教育服务，人民对教育满意度显著提高。</t>
  </si>
  <si>
    <t>薄弱环节消除66人以上大班率</t>
  </si>
  <si>
    <t>财政部、国家发展和改革委员会、教育部教督【2019】4号，云南省财政厅、云南省教育厅云教函【2019】247号</t>
  </si>
  <si>
    <t>补助县区数量</t>
  </si>
  <si>
    <t>9</t>
  </si>
  <si>
    <t>个</t>
  </si>
  <si>
    <t>补助达标率</t>
  </si>
  <si>
    <t>财政部、国家发展和改革委员会、教育部教督【2019】4号，云南省财政厅、云南省教育厅云教函【2019】247空</t>
  </si>
  <si>
    <t>项目实施合格率</t>
  </si>
  <si>
    <t>项目实施的合格率</t>
  </si>
  <si>
    <t>补助对象准确率</t>
  </si>
  <si>
    <t>85</t>
  </si>
  <si>
    <t>提升教育质量</t>
  </si>
  <si>
    <t>70</t>
  </si>
  <si>
    <t>提升教育质量提升率</t>
  </si>
  <si>
    <t>持续改善薄弱学校办学条件</t>
  </si>
  <si>
    <t>No    薄弱环节消除66人以上大班率 &gt;= 95 % 定量指标 空 财政部、国家发展和改革委员会、教育部教督【2019】4号，云南省财政厅、云南省教育厅云教函【2019】247号  空</t>
  </si>
  <si>
    <t>各学校及主管部门、社会满意度</t>
  </si>
  <si>
    <t>综合社会满意度</t>
  </si>
  <si>
    <t>曲靖市农业农村局</t>
  </si>
  <si>
    <t>农业产业化发展专项经费</t>
  </si>
  <si>
    <t xml:space="preserve">    通过项目实施，在水果产业方面，力争建设2.1万亩蓝莓、8万亩草莓、0.3万亩树莓、0.5万亩阳光玫瑰设施化种植基地，带动全市发展水果87万亩，产量80万吨、产值32亿元；在蔬菜产业方面，完成214万亩蔬菜种植，实现产量453万吨、产值120亿元；在道地药业产业方面，带动新发展中药材2万亩以上，全市实现道地药材种植87万亩，在花卉产业方面，发展马龙—麒麟—陆良新兴花卉产业带规模化面积7.5万亩，辐射带动全市发展花卉18万亩，实现产值11亿元；在生猪产业方面，出栏生猪1344万头，实现产值300亿元,生猪规模养殖率达64%；在肉牛产业方面，带动全市出栏肉牛70万头，产值58.5亿元；实现饲养10头以上肉牛规模养殖率达45%。</t>
  </si>
  <si>
    <t>蔬菜种植面积</t>
  </si>
  <si>
    <t>214</t>
  </si>
  <si>
    <t>万亩</t>
  </si>
  <si>
    <t>反映了蔬菜种植情况</t>
  </si>
  <si>
    <t>水果种植面积</t>
  </si>
  <si>
    <t>87</t>
  </si>
  <si>
    <t>反映了水果种植情况</t>
  </si>
  <si>
    <t>生猪出栏数</t>
  </si>
  <si>
    <t>1344</t>
  </si>
  <si>
    <t>万头</t>
  </si>
  <si>
    <t>反映了生猪生产情况</t>
  </si>
  <si>
    <t>花卉种植面积</t>
  </si>
  <si>
    <t>18</t>
  </si>
  <si>
    <t>反映了花卉种植面积</t>
  </si>
  <si>
    <t>肉牛出栏数</t>
  </si>
  <si>
    <t>反映了肉牛生产情况</t>
  </si>
  <si>
    <t>肉牛养殖规模化</t>
  </si>
  <si>
    <t>45</t>
  </si>
  <si>
    <t>反映了肉牛养殖规模化情况</t>
  </si>
  <si>
    <t>肉牛产值</t>
  </si>
  <si>
    <t>58.5</t>
  </si>
  <si>
    <t>亿元</t>
  </si>
  <si>
    <t>反映了肉牛产值情况</t>
  </si>
  <si>
    <t>蔬菜产值</t>
  </si>
  <si>
    <t>120</t>
  </si>
  <si>
    <t>反映了蔬菜产值情况</t>
  </si>
  <si>
    <t>花卉产值</t>
  </si>
  <si>
    <t>11</t>
  </si>
  <si>
    <t>反映了花卉产值情况</t>
  </si>
  <si>
    <t>道地药材产值</t>
  </si>
  <si>
    <t>反映了道地药材产值情况</t>
  </si>
  <si>
    <t>水果产值</t>
  </si>
  <si>
    <t>32</t>
  </si>
  <si>
    <t>反映了水果产值情况</t>
  </si>
  <si>
    <t>农产品加工产值与农业总产值比值</t>
  </si>
  <si>
    <t>2.2:1</t>
  </si>
  <si>
    <t>反映了农产品加工业在农业里的比重</t>
  </si>
  <si>
    <t>农药使用量</t>
  </si>
  <si>
    <t>减少或持平</t>
  </si>
  <si>
    <t>反映全市农药使用量</t>
  </si>
  <si>
    <t>农民满意度</t>
  </si>
  <si>
    <t>80%</t>
  </si>
  <si>
    <t>反映了农民对农业农村工作的满意情况</t>
  </si>
  <si>
    <t>云南省曲靖市气象局</t>
  </si>
  <si>
    <t>曲靖城市上中央电视台天气预报节目经费</t>
  </si>
  <si>
    <t xml:space="preserve">    保障曲靖城市天气预报持续在CCTV-1、CCTV-新闻频道及农业农村频道11个时段播出，借助CCTV-1、CCTV-新闻频道、早、午间《天气预报》节目收视率、国内范围到达率、收视份额及收视人数明显优势在塑造曲靖城市形象方面的独特优势，为曲靖市政府提供全方位的生态文明建设宣传平台，共筑生态文明之基，同走绿色发展之路，共谋绿色生活，共建美丽家园。把曲靖城市形象宣传推入国家级宣传平台，提升曲靖城市对外知名度和影响力。同时提高天气预报覆盖率，推动全市旅游业发展，为招商引资提供更加广阔的平台，推动全市经济发展。</t>
  </si>
  <si>
    <t>天气预报播出频道量</t>
  </si>
  <si>
    <t>7</t>
  </si>
  <si>
    <t>台套</t>
  </si>
  <si>
    <t>2021年天气预报技术服务合同、曲靖市第四届人民政府第三十次（2015 年度第5 次）常务会议纪要</t>
  </si>
  <si>
    <t>节目播出档期数</t>
  </si>
  <si>
    <t>12</t>
  </si>
  <si>
    <t>时</t>
  </si>
  <si>
    <t>收视率</t>
  </si>
  <si>
    <t>0.25</t>
  </si>
  <si>
    <t>通过中国广视索福瑞媒介研究(CSM)统计数据来核对指标值</t>
  </si>
  <si>
    <t>节目播放时长</t>
  </si>
  <si>
    <t>3</t>
  </si>
  <si>
    <t>分钟</t>
  </si>
  <si>
    <t>2021年天气预报节目征订方案</t>
  </si>
  <si>
    <t>节目播报准时性</t>
  </si>
  <si>
    <t>每天11个档期均按合同预定时间准时播出（相关电视台节目调整造成</t>
  </si>
  <si>
    <t>次/年</t>
  </si>
  <si>
    <t>通过CTR数据监播报告来考核具体指标值</t>
  </si>
  <si>
    <t>加大宣传力度、促进旅游产业发展</t>
  </si>
  <si>
    <t>旅游总收入较上年增加</t>
  </si>
  <si>
    <t>万元（%）</t>
  </si>
  <si>
    <t>云南省统计局</t>
  </si>
  <si>
    <t>促进招商引资</t>
  </si>
  <si>
    <t>企业进驻数量逐年增加</t>
  </si>
  <si>
    <t>相关统计报表</t>
  </si>
  <si>
    <t>提高对外知名度</t>
  </si>
  <si>
    <t>有效提高</t>
  </si>
  <si>
    <t>通过省统计局统计数据分析 既定指标</t>
  </si>
  <si>
    <t>单位自订问卷对曲靖城市上中央电视台满意度进行调查</t>
  </si>
  <si>
    <t>曲靖市自然资源和规划局</t>
  </si>
  <si>
    <t>曲靖市土地整治项目新增耕地核定技术单位业务经费</t>
  </si>
  <si>
    <t xml:space="preserve">     曲靖市2022年预计报备的106个土地整治项目新增耕地图斑现场核实。</t>
  </si>
  <si>
    <t>新增耕地核查单个项目投资</t>
  </si>
  <si>
    <t>万元/个</t>
  </si>
  <si>
    <t>反映新增耕地核查单个项目投资个数</t>
  </si>
  <si>
    <t>新增耕地核查项目个数</t>
  </si>
  <si>
    <t>106</t>
  </si>
  <si>
    <t>反映新增耕地核查项目个数</t>
  </si>
  <si>
    <t>49418.66</t>
  </si>
  <si>
    <t>亩</t>
  </si>
  <si>
    <t>新增耕地核查完成率</t>
  </si>
  <si>
    <t>反映新增耕地核查完成率</t>
  </si>
  <si>
    <t>新增耕地核查及时率</t>
  </si>
  <si>
    <t>反映新增耕地核查及时率</t>
  </si>
  <si>
    <t>农业产量增长率</t>
  </si>
  <si>
    <t>提高</t>
  </si>
  <si>
    <t>反映农业产量增长率</t>
  </si>
  <si>
    <t>农业综合生产能力</t>
  </si>
  <si>
    <t>反映农业综合生产能力</t>
  </si>
  <si>
    <t>耕地质量</t>
  </si>
  <si>
    <t>反映耕地质量</t>
  </si>
  <si>
    <t>项目区周围居民生活满意度</t>
  </si>
  <si>
    <t>反映满意程度</t>
  </si>
  <si>
    <t>中心城区不动产登记工作项目经费</t>
  </si>
  <si>
    <t>1、对水流、森林、山岭、草原、荒地、滩涂以及探明储量的矿产资源等自然资源的所有权统一进行确权登记；
2、按照国家和省级部署，积极配合做好我市行政区域内自然资源部、省自然资源厅直接开展的统一确权登记工作。
3、完成师宗县菌子山森林公园自然资源统一确权登记工作。
4、认真开展好全市林权类不动产登记工作。
5、核发不动产登记证书大于等于50000本，完成不动产补测补绘大于等于14宗，外聘人员数在150人以内，不动产权利人满意度大于等于80%。</t>
  </si>
  <si>
    <t>核发不动产登记证书</t>
  </si>
  <si>
    <t>50000</t>
  </si>
  <si>
    <t>件</t>
  </si>
  <si>
    <t>完成量不少于50000件</t>
  </si>
  <si>
    <t>不动产补测补绘数量</t>
  </si>
  <si>
    <t>14</t>
  </si>
  <si>
    <t>份</t>
  </si>
  <si>
    <t>完成量不少于14宗地</t>
  </si>
  <si>
    <t>外聘人员数</t>
  </si>
  <si>
    <t>150</t>
  </si>
  <si>
    <t>人</t>
  </si>
  <si>
    <t>林权类不动产工作完成率</t>
  </si>
  <si>
    <t>完成市本级林权类不动产登记工作</t>
  </si>
  <si>
    <t>硬件设备采购完成率</t>
  </si>
  <si>
    <t>完成硬件设备采购工作</t>
  </si>
  <si>
    <t>完成信息平台建设验收合格率</t>
  </si>
  <si>
    <t>完成信息平台建设验收合格工作</t>
  </si>
  <si>
    <t>业务信息系统故障处理及时率</t>
  </si>
  <si>
    <t>业务信息系统故障及时处理</t>
  </si>
  <si>
    <t>数据汇交合格率</t>
  </si>
  <si>
    <t>93</t>
  </si>
  <si>
    <t>汇交合格率≥93%</t>
  </si>
  <si>
    <t>登记数据实时汇交率</t>
  </si>
  <si>
    <t>登记数据实时汇交</t>
  </si>
  <si>
    <t>登记工作完成时限</t>
  </si>
  <si>
    <t>5</t>
  </si>
  <si>
    <t>一般登记5天内、抵押登记2天内</t>
  </si>
  <si>
    <t>不动产登记收费</t>
  </si>
  <si>
    <t>4000000</t>
  </si>
  <si>
    <t>元</t>
  </si>
  <si>
    <t>登记收费≤4000000元</t>
  </si>
  <si>
    <t>全年因办理业务被投诉事件较上年减少</t>
  </si>
  <si>
    <t>提高窗口服务水平</t>
  </si>
  <si>
    <t>保证不动产登记中心正常运转</t>
  </si>
  <si>
    <t>正常运转</t>
  </si>
  <si>
    <t>不动产权利人满意度</t>
  </si>
  <si>
    <t>满意度不低于80%</t>
  </si>
  <si>
    <t>曲靖市投资促进局</t>
  </si>
  <si>
    <t>招商工作经费</t>
  </si>
  <si>
    <t xml:space="preserve">   立项备案招商项目个数350个，完成固定资产投资金额300亿元， 引进境内外到位资金同比增长15%，规模以上企业增加值3亿元，新开工计划投资额亿元以上项目20个，招商引资落户企业提供就业岗位500个，接待、服务赴曲靖投资考察和落户企业满意度较高。</t>
  </si>
  <si>
    <t>立项备案招商项目个数</t>
  </si>
  <si>
    <t>350</t>
  </si>
  <si>
    <t>立项备案招商项目350个</t>
  </si>
  <si>
    <t>新开工计划投资额亿元以上项目</t>
  </si>
  <si>
    <t>20</t>
  </si>
  <si>
    <t>新开工计划投资额亿元以上项目20个</t>
  </si>
  <si>
    <t>完成固定资产投资金额</t>
  </si>
  <si>
    <t>300</t>
  </si>
  <si>
    <t>完成固定资产投资300亿元</t>
  </si>
  <si>
    <t>规模以上企业增加值</t>
  </si>
  <si>
    <t>规模以上企业增加值3亿元</t>
  </si>
  <si>
    <t>引进境内外到位资金同比增长幅度</t>
  </si>
  <si>
    <t>引进境内外到位资金增幅同比增长15%</t>
  </si>
  <si>
    <t>招商引资落户企业提供就业岗位</t>
  </si>
  <si>
    <t>500</t>
  </si>
  <si>
    <t>招商引资落户企业提供就业岗位数500个。</t>
  </si>
  <si>
    <t>接待、服务赴曲靖投资考察企业及落户企业满意度</t>
  </si>
  <si>
    <t>曲靖市卫生健康委员会</t>
  </si>
  <si>
    <t>常态化疫情防控市级专项经费</t>
  </si>
  <si>
    <t xml:space="preserve">    加强全市新冠疫情防控专业机构疫情监测能力，及时发现新冠疫情，控制扩大流行趋势，提高全市新冠疫情防控防治机构对疫情的发现、分析、报告及紧急疫情处理能力，提高实验室生物安全水平，有效控制全市新冠肺炎等重点传染病疫情的流行。根据疫情趋势组织专业防控培训不少于10次，按照国家和省级要求召开贯彻落实常态化疫情防控会议不少于20次，为保障指挥部24正常值班，采购应急值班物资不少于12批次；保障物资供应充足，疫情防控物资采购、发放及响应的及时性，提高居民疫情防控意识，获得辖区内居民认可。</t>
  </si>
  <si>
    <t>疫情防控培训会议</t>
  </si>
  <si>
    <t>曲靖市新冠肺炎防控工作方案</t>
  </si>
  <si>
    <t>防疫物资采购</t>
  </si>
  <si>
    <t>批次</t>
  </si>
  <si>
    <t>会议召开次数</t>
  </si>
  <si>
    <t>物资验收合格率</t>
  </si>
  <si>
    <t>物资供应充足率</t>
  </si>
  <si>
    <t>疫情防控响应及时率</t>
  </si>
  <si>
    <t>物资采购及发放及时率</t>
  </si>
  <si>
    <t>全市新冠疫情防控专业机构疫情监测能力</t>
  </si>
  <si>
    <t>提升</t>
  </si>
  <si>
    <t>是/否</t>
  </si>
  <si>
    <t>群众满意度</t>
  </si>
  <si>
    <t>曲靖市人力资源和社会保障局</t>
  </si>
  <si>
    <t>曲靖市企业退休人员独子奖励经费</t>
  </si>
  <si>
    <t xml:space="preserve">    按时足额发放18400名企业退休人员的独生子女奖励费，每人141的标准，健全计划生育利益导向机制，扶持帮助独生子女家庭和计划生育家庭全面发展，使发放对象满意度达到98%以上。</t>
  </si>
  <si>
    <t>完成独子费发放人数</t>
  </si>
  <si>
    <t>18400</t>
  </si>
  <si>
    <t>完成独子费发放人数18400人</t>
  </si>
  <si>
    <t>独生子女奖励费政策知晓率</t>
  </si>
  <si>
    <t>98</t>
  </si>
  <si>
    <t>独生子女奖励费政策知晓率大于等于98%</t>
  </si>
  <si>
    <t>服务对象满意度</t>
  </si>
  <si>
    <t>调查问卷满意度占比达98%以上</t>
  </si>
  <si>
    <t>中国共产党曲靖市委员会组织部</t>
  </si>
  <si>
    <t>“党政储备人才”专项经费</t>
  </si>
  <si>
    <t xml:space="preserve">    “党政储备人才”旨在为曲靖经济社会高质量跨越发展提供智力支撑和人才保障。2022年，力争引进各类别数百名人才，其中，高层次人才10名、产业人才30名、教育人才100名、医疗卫生人才100名、党政储备人才50名、青年人才60名，为曲靖高质量跨越式发展提供智力支撑和人才保障。</t>
  </si>
  <si>
    <t>党政储备人才（博士）</t>
  </si>
  <si>
    <t>30</t>
  </si>
  <si>
    <t>引进高层次人才</t>
  </si>
  <si>
    <t>党政储备人才（硕士）</t>
  </si>
  <si>
    <t>55</t>
  </si>
  <si>
    <t>教育人才</t>
  </si>
  <si>
    <t>医疗人才</t>
  </si>
  <si>
    <t>青年人才</t>
  </si>
  <si>
    <t>产业人才</t>
  </si>
  <si>
    <t>引进人员达标率</t>
  </si>
  <si>
    <t>严格按照补助标准兑付人才补助资金</t>
  </si>
  <si>
    <t>资金兑付率</t>
  </si>
  <si>
    <t>补助资金兑付及时性</t>
  </si>
  <si>
    <t>完成时间</t>
  </si>
  <si>
    <t>发挥实用人才示范引领作用明显</t>
  </si>
  <si>
    <t>发挥实用人才示范引领作用</t>
  </si>
  <si>
    <t>为曲靖高质量跨越式发展提供智力支撑和人才保障作用明显</t>
  </si>
  <si>
    <t>为曲靖高质量跨越式发展提供智力支撑和人才保障</t>
  </si>
  <si>
    <t>人才满意度</t>
  </si>
  <si>
    <t xml:space="preserve">    2022年，市级财政按照各县（市、区）村（社区）总数，每年给予每个村（社区）1.5万元定补。2021年：1679个×1.5万元=2518.5万元，麒麟区134个，沾益区134个，马龙区74个，宣威市365个，会泽县389个，陆良县148个，师宗县110个，罗平县154个，富源县161个，经开区10个。进一步增强村（社区）干部干事创业热情，推动打造一批乡村振兴示范项目，提升村（社区）干部工作生活待遇。</t>
  </si>
  <si>
    <t>获得红旗的村（社区）数量</t>
  </si>
  <si>
    <t>1677</t>
  </si>
  <si>
    <t>达到五面红旗的村（社区）比例</t>
  </si>
  <si>
    <t>资金发放及时率</t>
  </si>
  <si>
    <t>村社区补助金额</t>
  </si>
  <si>
    <t>推动村社区发展作用明显</t>
  </si>
  <si>
    <t>推动村社区发展</t>
  </si>
  <si>
    <t>参加评选村（社区）干部满意度</t>
  </si>
  <si>
    <t>曲靖市住房公积金管理中心</t>
  </si>
  <si>
    <t>住房公积金管理专项资金</t>
  </si>
  <si>
    <t xml:space="preserve">    市住房公积金管理中心在市委、市政府和市住房公积金管理委员会的领导下，认真贯彻执行《住房公积金管理条例》，以保障资金安全为核心，以加强队伍建设为重点，以服务群众为己任，切实做好住房公积金归集、提取、贷款、核算等各项管理服务工作，确保住房公积金各项经济指标持续健康发展，管理服务能力进一步提高。
目标1：完成2022年住房公积金归集额达50亿元以上目标，业务专题宣传次数不少于2次
目标2：2022年实现基本业务网上办理渠道畅通
目标3：服务对象满意度问卷占比达90%以上
目标4：职工幸福感提升明显</t>
  </si>
  <si>
    <t>住房公积金业务宣传次数</t>
  </si>
  <si>
    <t>2</t>
  </si>
  <si>
    <t>当年部门住房公积金业务宣传次数</t>
  </si>
  <si>
    <t>全年住房公积金归集</t>
  </si>
  <si>
    <t>当年住房公积金归集金额</t>
  </si>
  <si>
    <t>年度目标任务完成率</t>
  </si>
  <si>
    <t>97</t>
  </si>
  <si>
    <t>当年度工作目标任务完成率</t>
  </si>
  <si>
    <t>住房公积金逾期贷款率</t>
  </si>
  <si>
    <t>0.1</t>
  </si>
  <si>
    <t>反映当年住房公积金逾期贷款率</t>
  </si>
  <si>
    <t>提升职工幸福感</t>
  </si>
  <si>
    <t>反映住房公积金职工对工作环境、管理模式和效率等的满意度调查</t>
  </si>
  <si>
    <t>受益对象满意率</t>
  </si>
  <si>
    <t>反映住房公积金业务服务对象满意度</t>
  </si>
  <si>
    <t>6-2  重点工作情况解释说明汇总表</t>
  </si>
  <si>
    <t>重点工作</t>
  </si>
  <si>
    <t>2022年工作重点及工作情况</t>
  </si>
  <si>
    <t>收支目标</t>
  </si>
  <si>
    <t>2022年，全市一般公共预算收入增长4%,全市一般公共预算支出增长3%。</t>
  </si>
  <si>
    <t>2022年一般公共预算对下转移支付支出预计301.56亿元，其中：均衡性转移支付39.25亿元，县级基本财力保障机制奖补资金24.92亿元，重点生态功能区转移支付4.71亿元。2022年市本级政府性基金预算对下转移支付支出预计6.15亿元。2022年市本级国有资本经营预算对下转移支付支出预计1555万元。</t>
  </si>
  <si>
    <t>举借债务</t>
  </si>
  <si>
    <t>强化债务风险管控。坚持“疏”“堵”结合，强化源头管控，严格执行地方政府债务限额管理，坚决遏制新增隐性债务，积极稳妥化解存量债务，2022年安排偿还政府债务本息66.6亿元，切实维护政府信用；科学制定政府债务风险应急处置预案，确保对潜在风险“早发现、早识别”，筑牢政府性债务安全防控底线，确保财政高质量可持续发展。</t>
  </si>
  <si>
    <t>预算绩效</t>
  </si>
  <si>
    <t>持续深化预算绩效管理改革。坚持定量和定性相结合，加快推进绩效指标管理体系建设。把贯彻落实中央、省市决策部署作为绩效管理工作的重中之重，全面压实主体责任，持续强化引导约束，推动绩效评价、评估结果与完善政策、安排预算相结合。坚持法定原则，认真落实预算绩效目标与预算编制同步申报、同步审核、同步报告、同步批复、同步公开，切实提高预算执行效率和资金使用效益。</t>
  </si>
  <si>
    <t>强化收入管理，不断增强财政保障能力</t>
  </si>
  <si>
    <t>强化收入形势研判，围绕税源结构、产业现状、区域发展、政策支持等方面，认真开展调查研究，切实加强财税部门沟通协调，精准细化目标任务，盯牢目标抓调度，加强税收征管，继续加大非税征缴力度，抓小抓实抓到位，全力以赴力争完成收入预期目标。通过清查、盘活存量资金资产等方式，争取上级政策和资金支持，多渠道筹集资金。严肃征管纪律，坚持依法征收，严禁虚收空转，不断提高收入质量。</t>
  </si>
  <si>
    <t>统筹财政资源，保障重点项目建设</t>
  </si>
  <si>
    <t>打破资金壁垒，对符合专项收入、政府性基金、国有资本经营预算支出用途的项目，尽可能不占用财力安排。统筹整合中央、省、市各类专项资金，促进资金投入的精准化，防止交叉重复投入。建立存量资金与部门预算安排挂钩机制，对结余结转规模较大的部门除按规定收回资金统筹使用外，在下一年度适度压缩支出预算规模。资金统筹用于民生保障、关键重点领域投入。</t>
  </si>
  <si>
    <t>坚持厉行节约，严格预算执行约束</t>
  </si>
  <si>
    <t>贯彻落实政府过紧日子的要求，坚持艰苦奋斗、量入为出、精打细算、节用裕民，严格支出预算管理，大力压减非刚性、非重点的一般性支出，从严从紧编制“三公”经费预算。将清理缴回的存量资金统筹用于保障重点领域支出。严格实行零基预算，取消定额切块专项资金，打破预算基数概念和支出固化格局。进一步强化预算约束，切实做好应对收支矛盾、重大风险的资金筹措和政策储备，当好“铁公鸡”，打好“铁算盘”。建立统筹平衡机制，新增支出、新出台政策，充分考虑财政承受能力。切实提高绩效意识，加强新增支出审核，建立统筹平衡机制，坚持把每一分钱都花在“刀刃”上，切实做到“支出必问效、无效必问责”。</t>
  </si>
  <si>
    <t>坚持量力而行、尽力而为，努力保障和改善民生</t>
  </si>
  <si>
    <t>严格落实中央和省的要求，按照“雪中送炭，量力而行”的原则安排民生支出，优先落实中央和省里出台的重大民生政策，确保民生支出占比稳定在70%以上。不折不扣保障疫情常态化防控资金需求；统筹推进巩固脱贫攻坚成果和乡村振兴有效衔接，确保巩固脱贫攻坚成果和乡村振兴有效衔接各项决策部署落地落实；统筹用好就业补助资金，稳住就业基本盘；加大教育经费投入力度，支持学前教育、义务教育优质均衡发展、普通教育扩容提质，职业教育高质量发展，全力打造区域教育中心；支持医疗卫生事业快速发展，稳步提高养老待遇，支持养老服务体系建设，完善救助保障制度，健全多层次社会保障体系；健全生态文明建设财政投入机制，支持水土壤空气污染防治、森林曲靖建设；积极争取上级资金支持，补足人均公共文化财政支出短板，努力提高公共文化服务保障水平，巩固拓展全国文明城市创建成果；支持市域社会治理现代化试点工作，促进应急管理体系建设，提高防灾减灾抗灾救灾能力，切实筑牢人民生命安全屏障，增强人民群众获得感、幸福感、安全感。</t>
  </si>
  <si>
    <t>强化财政风险防控，确保财政可持续平稳运行</t>
  </si>
  <si>
    <t>一是高度重视债务风险防范化解工作。严格执行地方政府债务限额管理，坚持遏制隐性债务增量，积极稳妥清理存量隐性债务。健全地方政府债务项目和资金管理机制，对专项债券资金预算执行进度和绩效目标实施情况进行“双监控”，加强对项目全周期、常态化风险监控，确保不出现系统性和结构性风险。二是提前研判加强“三保”监控管理。每月对县级“三保”进行预算执行监控，针对不同县（市、区）情况实行分类管理，综合采取定期报告、重点关注、预警提示、监督管理等措施，及时防范和化解“三保”风险。三是管好用好财政资金，确保资金使用安全高效。进一步实施好常态化财政直达资金机制，加大财力下沉力度，健全直达资金监控体系，加强部门协同联动，强化从资金源头到使用末端的全过程、全链条、全方位监控，确保资金直达使用单位、直接惠企利民，防止挤占挪用、沉淀闲置等。</t>
  </si>
</sst>
</file>

<file path=xl/styles.xml><?xml version="1.0" encoding="utf-8"?>
<styleSheet xmlns="http://schemas.openxmlformats.org/spreadsheetml/2006/main">
  <numFmts count="35">
    <numFmt numFmtId="176" formatCode="0.00_ "/>
    <numFmt numFmtId="177" formatCode="#,##0_ "/>
    <numFmt numFmtId="43" formatCode="_ * #,##0.00_ ;_ * \-#,##0.00_ ;_ * &quot;-&quot;??_ ;_ @_ "/>
    <numFmt numFmtId="178" formatCode="_ * #,##0_ ;_ * \-#,##0_ ;_ * &quot;-&quot;??_ ;_ @_ "/>
    <numFmt numFmtId="179" formatCode="_(* #,##0_);_(* \(#,##0\);_(* &quot;-&quot;_);_(@_)"/>
    <numFmt numFmtId="44" formatCode="_ &quot;￥&quot;* #,##0.00_ ;_ &quot;￥&quot;* \-#,##0.00_ ;_ &quot;￥&quot;* &quot;-&quot;??_ ;_ @_ "/>
    <numFmt numFmtId="41" formatCode="_ * #,##0_ ;_ * \-#,##0_ ;_ * &quot;-&quot;_ ;_ @_ "/>
    <numFmt numFmtId="180" formatCode="#\ ??/??"/>
    <numFmt numFmtId="181" formatCode="#,##0.0_);\(#,##0.0\)"/>
    <numFmt numFmtId="42" formatCode="_ &quot;￥&quot;* #,##0_ ;_ &quot;￥&quot;* \-#,##0_ ;_ &quot;￥&quot;* &quot;-&quot;_ ;_ @_ "/>
    <numFmt numFmtId="182" formatCode="_-&quot;$&quot;\ * #,##0.00_-;_-&quot;$&quot;\ * #,##0.00\-;_-&quot;$&quot;\ * &quot;-&quot;??_-;_-@_-"/>
    <numFmt numFmtId="183" formatCode="#,##0_ ;[Red]\-#,##0\ "/>
    <numFmt numFmtId="184" formatCode="&quot;$&quot;#,##0.00_);[Red]\(&quot;$&quot;#,##0.00\)"/>
    <numFmt numFmtId="185" formatCode="_-&quot;$&quot;\ * #,##0_-;_-&quot;$&quot;\ * #,##0\-;_-&quot;$&quot;\ * &quot;-&quot;_-;_-@_-"/>
    <numFmt numFmtId="186" formatCode="yy\.mm\.dd"/>
    <numFmt numFmtId="187" formatCode="0\.0,&quot;0&quot;"/>
    <numFmt numFmtId="188" formatCode="_(&quot;$&quot;* #,##0_);_(&quot;$&quot;* \(#,##0\);_(&quot;$&quot;* &quot;-&quot;_);_(@_)"/>
    <numFmt numFmtId="189" formatCode="_(&quot;$&quot;* #,##0.00_);_(&quot;$&quot;* \(#,##0.00\);_(&quot;$&quot;* &quot;-&quot;??_);_(@_)"/>
    <numFmt numFmtId="190" formatCode="0_ "/>
    <numFmt numFmtId="191" formatCode="#,##0;\(#,##0\)"/>
    <numFmt numFmtId="192" formatCode="&quot;$&quot;#,##0_);[Red]\(&quot;$&quot;#,##0\)"/>
    <numFmt numFmtId="193" formatCode="_(* #,##0.00_);_(* \(#,##0.00\);_(* &quot;-&quot;??_);_(@_)"/>
    <numFmt numFmtId="194" formatCode="\$#,##0.00;\(\$#,##0.00\)"/>
    <numFmt numFmtId="195" formatCode="&quot;$&quot;\ #,##0.00_-;[Red]&quot;$&quot;\ #,##0.00\-"/>
    <numFmt numFmtId="196" formatCode="_ &quot;￥&quot;* #,##0.00_ ;_ &quot;￥&quot;* \-#,##0.00_ ;_ &quot;￥&quot;* \-??_ ;_ @_ "/>
    <numFmt numFmtId="197" formatCode="_-* #,##0_-;\-* #,##0_-;_-* &quot;-&quot;_-;_-@_-"/>
    <numFmt numFmtId="198" formatCode="0.0"/>
    <numFmt numFmtId="199" formatCode="_-* #,##0.00_-;\-* #,##0.00_-;_-* &quot;-&quot;??_-;_-@_-"/>
    <numFmt numFmtId="200" formatCode="&quot;$&quot;\ #,##0_-;[Red]&quot;$&quot;\ #,##0\-"/>
    <numFmt numFmtId="201" formatCode="\$#,##0;\(\$#,##0\)"/>
    <numFmt numFmtId="202" formatCode="_ \¥* #,##0.00_ ;_ \¥* \-#,##0.00_ ;_ \¥* \-??_ ;_ @_ "/>
    <numFmt numFmtId="203" formatCode="0.0%"/>
    <numFmt numFmtId="204" formatCode="#,##0.00_ ;\-#,##0.00;;"/>
    <numFmt numFmtId="205" formatCode="#,##0.00_);[Red]\(#,##0.00\)"/>
    <numFmt numFmtId="206" formatCode="0.00_);[Red]\(0.00\)"/>
  </numFmts>
  <fonts count="126">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sz val="12"/>
      <color theme="1"/>
      <name val="宋体"/>
      <charset val="134"/>
      <scheme val="minor"/>
    </font>
    <font>
      <sz val="10"/>
      <name val="宋体"/>
      <charset val="134"/>
    </font>
    <font>
      <b/>
      <sz val="10"/>
      <name val="宋体"/>
      <charset val="134"/>
    </font>
    <font>
      <sz val="9"/>
      <name val="宋体"/>
      <charset val="134"/>
    </font>
    <font>
      <b/>
      <sz val="9"/>
      <name val="宋体"/>
      <charset val="134"/>
    </font>
    <font>
      <sz val="20"/>
      <color indexed="8"/>
      <name val="方正小标宋简体"/>
      <charset val="134"/>
    </font>
    <font>
      <b/>
      <sz val="14"/>
      <color indexed="8"/>
      <name val="宋体"/>
      <charset val="134"/>
    </font>
    <font>
      <sz val="14"/>
      <color indexed="8"/>
      <name val="宋体"/>
      <charset val="134"/>
    </font>
    <font>
      <b/>
      <sz val="9"/>
      <color rgb="FF000000"/>
      <name val="宋体"/>
      <charset val="134"/>
    </font>
    <font>
      <sz val="9"/>
      <color rgb="FF000000"/>
      <name val="宋体"/>
      <charset val="134"/>
    </font>
    <font>
      <sz val="11"/>
      <color indexed="8"/>
      <name val="宋体"/>
      <charset val="134"/>
      <scheme val="minor"/>
    </font>
    <font>
      <sz val="14"/>
      <color indexed="8"/>
      <name val="宋体"/>
      <charset val="134"/>
      <scheme val="minor"/>
    </font>
    <font>
      <sz val="14"/>
      <color indexed="8"/>
      <name val="宋体"/>
      <charset val="134"/>
      <scheme val="major"/>
    </font>
    <font>
      <sz val="12"/>
      <color indexed="8"/>
      <name val="宋体"/>
      <charset val="134"/>
      <scheme val="minor"/>
    </font>
    <font>
      <b/>
      <sz val="20"/>
      <name val="SimSun"/>
      <charset val="134"/>
    </font>
    <font>
      <sz val="11"/>
      <name val="SimSun"/>
      <charset val="134"/>
    </font>
    <font>
      <b/>
      <sz val="14"/>
      <name val="SimSun"/>
      <charset val="134"/>
    </font>
    <font>
      <b/>
      <sz val="14"/>
      <name val="宋体"/>
      <charset val="134"/>
      <scheme val="major"/>
    </font>
    <font>
      <sz val="14"/>
      <name val="宋体"/>
      <charset val="134"/>
      <scheme val="major"/>
    </font>
    <font>
      <sz val="14"/>
      <name val="SimSun"/>
      <charset val="134"/>
    </font>
    <font>
      <sz val="12"/>
      <name val="SimSun"/>
      <charset val="134"/>
    </font>
    <font>
      <b/>
      <sz val="15"/>
      <name val="SimSun"/>
      <charset val="134"/>
    </font>
    <font>
      <sz val="9"/>
      <name val="SimSun"/>
      <charset val="134"/>
    </font>
    <font>
      <sz val="12"/>
      <color indexed="8"/>
      <name val="宋体"/>
      <charset val="134"/>
    </font>
    <font>
      <b/>
      <sz val="14"/>
      <name val="宋体"/>
      <charset val="134"/>
    </font>
    <font>
      <sz val="14"/>
      <name val="宋体"/>
      <charset val="134"/>
    </font>
    <font>
      <sz val="12"/>
      <name val="宋体"/>
      <charset val="134"/>
    </font>
    <font>
      <b/>
      <sz val="20"/>
      <name val="方正小标宋简体"/>
      <charset val="134"/>
    </font>
    <font>
      <sz val="14"/>
      <name val="MS Serif"/>
      <charset val="134"/>
    </font>
    <font>
      <sz val="14"/>
      <name val="Times New Roman"/>
      <charset val="134"/>
    </font>
    <font>
      <sz val="14"/>
      <name val="宋体"/>
      <charset val="134"/>
      <scheme val="minor"/>
    </font>
    <font>
      <sz val="20"/>
      <color rgb="FF000000"/>
      <name val="方正小标宋简体"/>
      <charset val="134"/>
    </font>
    <font>
      <sz val="16"/>
      <name val="宋体"/>
      <charset val="134"/>
    </font>
    <font>
      <sz val="16"/>
      <color indexed="8"/>
      <name val="方正小标宋简体"/>
      <charset val="134"/>
    </font>
    <font>
      <sz val="16"/>
      <color indexed="8"/>
      <name val="宋体"/>
      <charset val="134"/>
    </font>
    <font>
      <sz val="20"/>
      <color indexed="8"/>
      <name val="宋体"/>
      <charset val="134"/>
    </font>
    <font>
      <b/>
      <sz val="18"/>
      <color indexed="8"/>
      <name val="方正小标宋简体"/>
      <charset val="134"/>
    </font>
    <font>
      <sz val="11"/>
      <name val="宋体"/>
      <charset val="134"/>
    </font>
    <font>
      <b/>
      <sz val="12"/>
      <name val="宋体"/>
      <charset val="134"/>
    </font>
    <font>
      <sz val="14"/>
      <color indexed="9"/>
      <name val="宋体"/>
      <charset val="134"/>
    </font>
    <font>
      <sz val="20"/>
      <color theme="1"/>
      <name val="方正小标宋简体"/>
      <charset val="134"/>
    </font>
    <font>
      <sz val="20"/>
      <color theme="1"/>
      <name val="方正小标宋_GBK"/>
      <charset val="134"/>
    </font>
    <font>
      <sz val="14"/>
      <color theme="1"/>
      <name val="宋体"/>
      <charset val="134"/>
      <scheme val="minor"/>
    </font>
    <font>
      <sz val="14"/>
      <name val="Arial"/>
      <charset val="134"/>
    </font>
    <font>
      <b/>
      <sz val="14"/>
      <color theme="1"/>
      <name val="宋体"/>
      <charset val="134"/>
    </font>
    <font>
      <sz val="14"/>
      <color theme="1"/>
      <name val="宋体"/>
      <charset val="134"/>
    </font>
    <font>
      <sz val="12"/>
      <color rgb="FFFF0000"/>
      <name val="宋体"/>
      <charset val="134"/>
    </font>
    <font>
      <sz val="11"/>
      <color indexed="9"/>
      <name val="宋体"/>
      <charset val="134"/>
    </font>
    <font>
      <b/>
      <sz val="10"/>
      <name val="MS Sans Serif"/>
      <charset val="134"/>
    </font>
    <font>
      <i/>
      <sz val="11"/>
      <color indexed="23"/>
      <name val="宋体"/>
      <charset val="134"/>
    </font>
    <font>
      <b/>
      <sz val="15"/>
      <color indexed="56"/>
      <name val="宋体"/>
      <charset val="134"/>
    </font>
    <font>
      <sz val="12"/>
      <color indexed="9"/>
      <name val="宋体"/>
      <charset val="134"/>
    </font>
    <font>
      <sz val="12"/>
      <color indexed="17"/>
      <name val="宋体"/>
      <charset val="134"/>
    </font>
    <font>
      <b/>
      <sz val="18"/>
      <color theme="3"/>
      <name val="宋体"/>
      <charset val="134"/>
      <scheme val="minor"/>
    </font>
    <font>
      <b/>
      <sz val="11"/>
      <color indexed="63"/>
      <name val="宋体"/>
      <charset val="134"/>
    </font>
    <font>
      <sz val="10"/>
      <name val="MS Sans Serif"/>
      <charset val="134"/>
    </font>
    <font>
      <b/>
      <sz val="11"/>
      <color indexed="8"/>
      <name val="宋体"/>
      <charset val="134"/>
    </font>
    <font>
      <sz val="11"/>
      <color indexed="17"/>
      <name val="宋体"/>
      <charset val="134"/>
    </font>
    <font>
      <sz val="11"/>
      <color rgb="FF3F3F76"/>
      <name val="宋体"/>
      <charset val="0"/>
      <scheme val="minor"/>
    </font>
    <font>
      <b/>
      <sz val="15"/>
      <color theme="3"/>
      <name val="宋体"/>
      <charset val="134"/>
      <scheme val="minor"/>
    </font>
    <font>
      <sz val="10"/>
      <name val="Geneva"/>
      <charset val="134"/>
    </font>
    <font>
      <i/>
      <sz val="11"/>
      <color rgb="FF7F7F7F"/>
      <name val="宋体"/>
      <charset val="0"/>
      <scheme val="minor"/>
    </font>
    <font>
      <b/>
      <sz val="11"/>
      <color indexed="56"/>
      <name val="宋体"/>
      <charset val="134"/>
    </font>
    <font>
      <sz val="10"/>
      <name val="楷体"/>
      <charset val="134"/>
    </font>
    <font>
      <sz val="11"/>
      <color rgb="FFFF0000"/>
      <name val="宋体"/>
      <charset val="0"/>
      <scheme val="minor"/>
    </font>
    <font>
      <sz val="10"/>
      <name val="Arial"/>
      <charset val="134"/>
    </font>
    <font>
      <sz val="12"/>
      <name val="Times New Roman"/>
      <charset val="134"/>
    </font>
    <font>
      <sz val="11"/>
      <color theme="1"/>
      <name val="宋体"/>
      <charset val="0"/>
      <scheme val="minor"/>
    </font>
    <font>
      <b/>
      <sz val="11"/>
      <color theme="3"/>
      <name val="宋体"/>
      <charset val="134"/>
      <scheme val="minor"/>
    </font>
    <font>
      <sz val="11"/>
      <color indexed="52"/>
      <name val="宋体"/>
      <charset val="134"/>
    </font>
    <font>
      <sz val="8"/>
      <name val="Arial"/>
      <charset val="134"/>
    </font>
    <font>
      <b/>
      <sz val="18"/>
      <color indexed="56"/>
      <name val="宋体"/>
      <charset val="134"/>
    </font>
    <font>
      <sz val="8"/>
      <name val="Times New Roman"/>
      <charset val="134"/>
    </font>
    <font>
      <sz val="11"/>
      <color indexed="20"/>
      <name val="宋体"/>
      <charset val="134"/>
    </font>
    <font>
      <sz val="11"/>
      <color rgb="FF9C0006"/>
      <name val="宋体"/>
      <charset val="0"/>
      <scheme val="minor"/>
    </font>
    <font>
      <b/>
      <sz val="11"/>
      <color indexed="52"/>
      <name val="宋体"/>
      <charset val="134"/>
    </font>
    <font>
      <sz val="11"/>
      <color theme="0"/>
      <name val="宋体"/>
      <charset val="0"/>
      <scheme val="minor"/>
    </font>
    <font>
      <sz val="10"/>
      <name val="仿宋_GB2312"/>
      <charset val="134"/>
    </font>
    <font>
      <u/>
      <sz val="11"/>
      <color rgb="FF0000FF"/>
      <name val="宋体"/>
      <charset val="0"/>
      <scheme val="minor"/>
    </font>
    <font>
      <sz val="12"/>
      <color indexed="16"/>
      <name val="宋体"/>
      <charset val="134"/>
    </font>
    <font>
      <u/>
      <sz val="11"/>
      <color rgb="FF800080"/>
      <name val="宋体"/>
      <charset val="0"/>
      <scheme val="minor"/>
    </font>
    <font>
      <sz val="10"/>
      <name val="Times New Roman"/>
      <charset val="134"/>
    </font>
    <font>
      <b/>
      <sz val="12"/>
      <name val="Arial"/>
      <charset val="134"/>
    </font>
    <font>
      <b/>
      <sz val="13"/>
      <color theme="3"/>
      <name val="宋体"/>
      <charset val="134"/>
      <scheme val="minor"/>
    </font>
    <font>
      <sz val="11"/>
      <color indexed="62"/>
      <name val="宋体"/>
      <charset val="134"/>
    </font>
    <font>
      <b/>
      <sz val="11"/>
      <color rgb="FF3F3F3F"/>
      <name val="宋体"/>
      <charset val="0"/>
      <scheme val="minor"/>
    </font>
    <font>
      <b/>
      <sz val="11"/>
      <color rgb="FFFA7D00"/>
      <name val="宋体"/>
      <charset val="0"/>
      <scheme val="minor"/>
    </font>
    <font>
      <b/>
      <sz val="11"/>
      <color rgb="FFFFFFFF"/>
      <name val="宋体"/>
      <charset val="0"/>
      <scheme val="minor"/>
    </font>
    <font>
      <sz val="11"/>
      <color indexed="60"/>
      <name val="宋体"/>
      <charset val="134"/>
    </font>
    <font>
      <sz val="11"/>
      <color rgb="FFFA7D00"/>
      <name val="宋体"/>
      <charset val="0"/>
      <scheme val="minor"/>
    </font>
    <font>
      <b/>
      <sz val="11"/>
      <color theme="1"/>
      <name val="宋体"/>
      <charset val="0"/>
      <scheme val="minor"/>
    </font>
    <font>
      <sz val="11"/>
      <color rgb="FF006100"/>
      <name val="宋体"/>
      <charset val="0"/>
      <scheme val="minor"/>
    </font>
    <font>
      <sz val="11"/>
      <color indexed="10"/>
      <name val="宋体"/>
      <charset val="134"/>
    </font>
    <font>
      <sz val="11"/>
      <color rgb="FF9C6500"/>
      <name val="宋体"/>
      <charset val="0"/>
      <scheme val="minor"/>
    </font>
    <font>
      <b/>
      <sz val="11"/>
      <color indexed="9"/>
      <name val="宋体"/>
      <charset val="134"/>
    </font>
    <font>
      <sz val="10"/>
      <name val="Helv"/>
      <charset val="134"/>
    </font>
    <font>
      <b/>
      <sz val="13"/>
      <color indexed="56"/>
      <name val="宋体"/>
      <charset val="134"/>
    </font>
    <font>
      <u/>
      <sz val="12"/>
      <color indexed="12"/>
      <name val="宋体"/>
      <charset val="134"/>
    </font>
    <font>
      <sz val="12"/>
      <color indexed="20"/>
      <name val="宋体"/>
      <charset val="134"/>
    </font>
    <font>
      <b/>
      <sz val="10"/>
      <name val="Tms Rmn"/>
      <charset val="134"/>
    </font>
    <font>
      <b/>
      <sz val="15"/>
      <color indexed="54"/>
      <name val="宋体"/>
      <charset val="134"/>
    </font>
    <font>
      <b/>
      <sz val="12"/>
      <color indexed="8"/>
      <name val="宋体"/>
      <charset val="134"/>
    </font>
    <font>
      <b/>
      <sz val="10"/>
      <color indexed="9"/>
      <name val="宋体"/>
      <charset val="134"/>
    </font>
    <font>
      <b/>
      <sz val="9"/>
      <name val="Arial"/>
      <charset val="134"/>
    </font>
    <font>
      <b/>
      <sz val="13"/>
      <color indexed="54"/>
      <name val="宋体"/>
      <charset val="134"/>
    </font>
    <font>
      <sz val="12"/>
      <name val="Helv"/>
      <charset val="134"/>
    </font>
    <font>
      <sz val="12"/>
      <color indexed="9"/>
      <name val="Helv"/>
      <charset val="134"/>
    </font>
    <font>
      <b/>
      <sz val="8"/>
      <color indexed="9"/>
      <name val="宋体"/>
      <charset val="134"/>
    </font>
    <font>
      <sz val="7"/>
      <name val="Small Fonts"/>
      <charset val="134"/>
    </font>
    <font>
      <b/>
      <sz val="18"/>
      <color indexed="54"/>
      <name val="宋体"/>
      <charset val="134"/>
    </font>
    <font>
      <sz val="10"/>
      <color indexed="8"/>
      <name val="MS Sans Serif"/>
      <charset val="134"/>
    </font>
    <font>
      <b/>
      <sz val="11"/>
      <color indexed="54"/>
      <name val="宋体"/>
      <charset val="134"/>
    </font>
    <font>
      <b/>
      <sz val="14"/>
      <name val="楷体"/>
      <charset val="134"/>
    </font>
    <font>
      <b/>
      <sz val="18"/>
      <color indexed="62"/>
      <name val="宋体"/>
      <charset val="134"/>
    </font>
    <font>
      <b/>
      <sz val="10"/>
      <name val="Arial"/>
      <charset val="134"/>
    </font>
    <font>
      <u/>
      <sz val="10"/>
      <color indexed="12"/>
      <name val="Times"/>
      <charset val="134"/>
    </font>
    <font>
      <u/>
      <sz val="11"/>
      <color indexed="52"/>
      <name val="宋体"/>
      <charset val="134"/>
    </font>
    <font>
      <u/>
      <sz val="12"/>
      <color indexed="36"/>
      <name val="宋体"/>
      <charset val="134"/>
    </font>
    <font>
      <sz val="12"/>
      <name val="Courier"/>
      <charset val="134"/>
    </font>
    <font>
      <sz val="9"/>
      <name val="微软雅黑"/>
      <charset val="134"/>
    </font>
  </fonts>
  <fills count="6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5"/>
        <bgColor indexed="64"/>
      </patternFill>
    </fill>
    <fill>
      <patternFill patternType="solid">
        <fgColor indexed="27"/>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rgb="FFFFFFCC"/>
        <bgColor indexed="64"/>
      </patternFill>
    </fill>
    <fill>
      <patternFill patternType="solid">
        <fgColor indexed="26"/>
        <bgColor indexed="64"/>
      </patternFill>
    </fill>
    <fill>
      <patternFill patternType="solid">
        <fgColor indexed="22"/>
        <bgColor indexed="64"/>
      </patternFill>
    </fill>
    <fill>
      <patternFill patternType="solid">
        <fgColor indexed="54"/>
        <bgColor indexed="64"/>
      </patternFill>
    </fill>
    <fill>
      <patternFill patternType="solid">
        <fgColor indexed="43"/>
        <bgColor indexed="64"/>
      </patternFill>
    </fill>
    <fill>
      <patternFill patternType="solid">
        <fgColor indexed="10"/>
        <bgColor indexed="64"/>
      </patternFill>
    </fill>
    <fill>
      <patternFill patternType="solid">
        <fgColor rgb="FFFFCC99"/>
        <bgColor indexed="64"/>
      </patternFill>
    </fill>
    <fill>
      <patternFill patternType="solid">
        <fgColor indexed="49"/>
        <bgColor indexed="64"/>
      </patternFill>
    </fill>
    <fill>
      <patternFill patternType="solid">
        <fgColor indexed="52"/>
        <bgColor indexed="64"/>
      </patternFill>
    </fill>
    <fill>
      <patternFill patternType="solid">
        <fgColor theme="6" tint="0.799981688894314"/>
        <bgColor indexed="64"/>
      </patternFill>
    </fill>
    <fill>
      <patternFill patternType="solid">
        <fgColor indexed="46"/>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indexed="55"/>
        <bgColor indexed="64"/>
      </patternFill>
    </fill>
    <fill>
      <patternFill patternType="solid">
        <fgColor indexed="48"/>
        <bgColor indexed="64"/>
      </patternFill>
    </fill>
    <fill>
      <patternFill patternType="solid">
        <fgColor indexed="29"/>
        <bgColor indexed="64"/>
      </patternFill>
    </fill>
    <fill>
      <patternFill patternType="solid">
        <fgColor theme="5" tint="0.399975585192419"/>
        <bgColor indexed="64"/>
      </patternFill>
    </fill>
    <fill>
      <patternFill patternType="solid">
        <fgColor indexed="25"/>
        <bgColor indexed="64"/>
      </patternFill>
    </fill>
    <fill>
      <patternFill patternType="solid">
        <fgColor theme="4" tint="0.399975585192419"/>
        <bgColor indexed="64"/>
      </patternFill>
    </fill>
    <fill>
      <patternFill patternType="solid">
        <fgColor indexed="31"/>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indexed="51"/>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1"/>
        <bgColor indexed="64"/>
      </patternFill>
    </fill>
    <fill>
      <patternFill patternType="mediumGray">
        <fgColor indexed="22"/>
      </patternFill>
    </fill>
    <fill>
      <patternFill patternType="solid">
        <fgColor indexed="36"/>
        <bgColor indexed="64"/>
      </patternFill>
    </fill>
    <fill>
      <patternFill patternType="solid">
        <fgColor indexed="30"/>
        <bgColor indexed="64"/>
      </patternFill>
    </fill>
    <fill>
      <patternFill patternType="solid">
        <fgColor indexed="53"/>
        <bgColor indexed="64"/>
      </patternFill>
    </fill>
    <fill>
      <patternFill patternType="gray0625"/>
    </fill>
    <fill>
      <patternFill patternType="lightUp">
        <fgColor indexed="9"/>
        <bgColor indexed="29"/>
      </patternFill>
    </fill>
    <fill>
      <patternFill patternType="solid">
        <fgColor indexed="57"/>
        <bgColor indexed="64"/>
      </patternFill>
    </fill>
    <fill>
      <patternFill patternType="solid">
        <fgColor indexed="15"/>
        <bgColor indexed="64"/>
      </patternFill>
    </fill>
    <fill>
      <patternFill patternType="solid">
        <fgColor indexed="12"/>
        <bgColor indexed="64"/>
      </patternFill>
    </fill>
    <fill>
      <patternFill patternType="solid">
        <fgColor indexed="40"/>
        <bgColor indexed="64"/>
      </patternFill>
    </fill>
    <fill>
      <patternFill patternType="lightUp">
        <fgColor indexed="9"/>
        <bgColor indexed="22"/>
      </patternFill>
    </fill>
    <fill>
      <patternFill patternType="lightUp">
        <fgColor indexed="9"/>
        <bgColor indexed="55"/>
      </patternFill>
    </fill>
    <fill>
      <patternFill patternType="solid">
        <fgColor indexed="62"/>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auto="1"/>
      </right>
      <top style="thin">
        <color rgb="FF000000"/>
      </top>
      <bottom/>
      <diagonal/>
    </border>
    <border>
      <left style="thin">
        <color rgb="FF000000"/>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8"/>
      </right>
      <top/>
      <bottom style="thin">
        <color indexed="8"/>
      </bottom>
      <diagonal/>
    </border>
    <border>
      <left/>
      <right style="thin">
        <color auto="1"/>
      </right>
      <top/>
      <bottom style="thin">
        <color auto="1"/>
      </bottom>
      <diagonal/>
    </border>
    <border>
      <left/>
      <right/>
      <top/>
      <bottom style="medium">
        <color auto="1"/>
      </bottom>
      <diagonal/>
    </border>
    <border>
      <left/>
      <right/>
      <top/>
      <bottom style="thick">
        <color indexed="6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indexed="30"/>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style="medium">
        <color auto="1"/>
      </top>
      <bottom style="medium">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style="thin">
        <color auto="1"/>
      </left>
      <right style="thin">
        <color auto="1"/>
      </right>
      <top/>
      <bottom/>
      <diagonal/>
    </border>
    <border>
      <left/>
      <right/>
      <top/>
      <bottom style="thick">
        <color indexed="11"/>
      </bottom>
      <diagonal/>
    </border>
    <border>
      <left/>
      <right/>
      <top style="medium">
        <color indexed="9"/>
      </top>
      <bottom style="medium">
        <color indexed="9"/>
      </bottom>
      <diagonal/>
    </border>
    <border>
      <left/>
      <right/>
      <top style="thin">
        <color indexed="11"/>
      </top>
      <bottom style="double">
        <color indexed="11"/>
      </bottom>
      <diagonal/>
    </border>
    <border>
      <left/>
      <right/>
      <top/>
      <bottom style="thick">
        <color indexed="43"/>
      </bottom>
      <diagonal/>
    </border>
    <border>
      <left/>
      <right/>
      <top/>
      <bottom style="medium">
        <color indexed="43"/>
      </bottom>
      <diagonal/>
    </border>
  </borders>
  <cellStyleXfs count="1334">
    <xf numFmtId="0" fontId="0" fillId="0" borderId="0">
      <alignment vertical="center"/>
    </xf>
    <xf numFmtId="42" fontId="1" fillId="0" borderId="0" applyFont="0" applyFill="0" applyBorder="0" applyAlignment="0" applyProtection="0">
      <alignment vertical="center"/>
    </xf>
    <xf numFmtId="44" fontId="1" fillId="0" borderId="0" applyFont="0" applyFill="0" applyBorder="0" applyAlignment="0" applyProtection="0">
      <alignment vertical="center"/>
    </xf>
    <xf numFmtId="0" fontId="32" fillId="0" borderId="0">
      <alignment vertical="center"/>
    </xf>
    <xf numFmtId="0" fontId="69" fillId="0" borderId="24" applyNumberFormat="0" applyFill="0" applyProtection="0">
      <alignment horizontal="center" vertical="center"/>
    </xf>
    <xf numFmtId="0" fontId="66" fillId="0" borderId="0">
      <alignment vertical="center"/>
    </xf>
    <xf numFmtId="0" fontId="53" fillId="14" borderId="0" applyNumberFormat="0" applyBorder="0" applyAlignment="0" applyProtection="0">
      <alignment vertical="center"/>
    </xf>
    <xf numFmtId="0" fontId="64" fillId="15" borderId="31" applyNumberFormat="0" applyAlignment="0" applyProtection="0">
      <alignment vertical="center"/>
    </xf>
    <xf numFmtId="0" fontId="62" fillId="0" borderId="29" applyNumberFormat="0" applyFill="0" applyAlignment="0" applyProtection="0">
      <alignment vertical="center"/>
    </xf>
    <xf numFmtId="0" fontId="57" fillId="16" borderId="0" applyNumberFormat="0" applyBorder="0" applyAlignment="0" applyProtection="0">
      <alignment vertical="center"/>
    </xf>
    <xf numFmtId="0" fontId="73" fillId="18" borderId="0" applyNumberFormat="0" applyBorder="0" applyAlignment="0" applyProtection="0">
      <alignment vertical="center"/>
    </xf>
    <xf numFmtId="0" fontId="75" fillId="0" borderId="34" applyNumberFormat="0" applyFill="0" applyAlignment="0" applyProtection="0">
      <alignment vertical="center"/>
    </xf>
    <xf numFmtId="0" fontId="0" fillId="0" borderId="0">
      <alignment vertical="center"/>
    </xf>
    <xf numFmtId="0" fontId="0" fillId="0" borderId="0">
      <alignment vertical="center"/>
    </xf>
    <xf numFmtId="9" fontId="32" fillId="0" borderId="0" applyFont="0" applyFill="0" applyBorder="0" applyAlignment="0" applyProtection="0">
      <alignment vertical="center"/>
    </xf>
    <xf numFmtId="0" fontId="57" fillId="12" borderId="0" applyNumberFormat="0" applyBorder="0" applyAlignment="0" applyProtection="0">
      <alignment vertical="center"/>
    </xf>
    <xf numFmtId="0" fontId="63" fillId="8" borderId="0" applyNumberFormat="0" applyBorder="0" applyAlignment="0" applyProtection="0">
      <alignment vertical="center"/>
    </xf>
    <xf numFmtId="0" fontId="78" fillId="0" borderId="0">
      <alignment horizontal="center" vertical="center" wrapText="1"/>
      <protection locked="0"/>
    </xf>
    <xf numFmtId="0" fontId="32" fillId="0" borderId="0">
      <alignment vertical="center"/>
    </xf>
    <xf numFmtId="0" fontId="29" fillId="11" borderId="0" applyNumberFormat="0" applyBorder="0" applyAlignment="0" applyProtection="0">
      <alignment vertical="center"/>
    </xf>
    <xf numFmtId="41" fontId="1" fillId="0" borderId="0" applyFont="0" applyFill="0" applyBorder="0" applyAlignment="0" applyProtection="0">
      <alignment vertical="center"/>
    </xf>
    <xf numFmtId="0" fontId="0" fillId="0" borderId="0">
      <alignment vertical="center"/>
    </xf>
    <xf numFmtId="0" fontId="73" fillId="20" borderId="0" applyNumberFormat="0" applyBorder="0" applyAlignment="0" applyProtection="0">
      <alignment vertical="center"/>
    </xf>
    <xf numFmtId="0" fontId="80" fillId="21" borderId="0" applyNumberFormat="0" applyBorder="0" applyAlignment="0" applyProtection="0">
      <alignment vertical="center"/>
    </xf>
    <xf numFmtId="0" fontId="32" fillId="0" borderId="0">
      <alignment vertical="center"/>
    </xf>
    <xf numFmtId="43" fontId="0" fillId="0" borderId="0" applyFont="0" applyFill="0" applyBorder="0" applyAlignment="0" applyProtection="0">
      <alignment vertical="center"/>
    </xf>
    <xf numFmtId="0" fontId="57" fillId="17" borderId="0" applyNumberFormat="0" applyBorder="0" applyAlignment="0" applyProtection="0">
      <alignment vertical="center"/>
    </xf>
    <xf numFmtId="0" fontId="82" fillId="22" borderId="0" applyNumberFormat="0" applyBorder="0" applyAlignment="0" applyProtection="0">
      <alignment vertical="center"/>
    </xf>
    <xf numFmtId="0" fontId="53" fillId="17" borderId="0" applyNumberFormat="0" applyBorder="0" applyAlignment="0" applyProtection="0">
      <alignment vertical="center"/>
    </xf>
    <xf numFmtId="186" fontId="71" fillId="0" borderId="24" applyFill="0" applyProtection="0">
      <alignment horizontal="right" vertical="center"/>
    </xf>
    <xf numFmtId="0" fontId="57" fillId="23" borderId="0" applyNumberFormat="0" applyBorder="0" applyAlignment="0" applyProtection="0">
      <alignment vertical="center"/>
    </xf>
    <xf numFmtId="0" fontId="76" fillId="10" borderId="1" applyNumberFormat="0" applyBorder="0" applyAlignment="0" applyProtection="0">
      <alignment vertical="center"/>
    </xf>
    <xf numFmtId="0" fontId="63" fillId="5" borderId="0" applyNumberFormat="0" applyBorder="0" applyAlignment="0" applyProtection="0">
      <alignment vertical="center"/>
    </xf>
    <xf numFmtId="0" fontId="84" fillId="0" borderId="0" applyNumberFormat="0" applyFill="0" applyBorder="0" applyAlignment="0" applyProtection="0">
      <alignment vertical="center"/>
    </xf>
    <xf numFmtId="9" fontId="32" fillId="0" borderId="0" applyFont="0" applyFill="0" applyBorder="0" applyAlignment="0" applyProtection="0">
      <alignment vertical="center"/>
    </xf>
    <xf numFmtId="0" fontId="58" fillId="8" borderId="0" applyNumberFormat="0" applyBorder="0" applyAlignment="0" applyProtection="0">
      <alignment vertical="center"/>
    </xf>
    <xf numFmtId="0" fontId="53" fillId="24" borderId="0" applyNumberFormat="0" applyBorder="0" applyAlignment="0" applyProtection="0">
      <alignment vertical="center"/>
    </xf>
    <xf numFmtId="0" fontId="57" fillId="12" borderId="0" applyNumberFormat="0" applyBorder="0" applyAlignment="0" applyProtection="0">
      <alignment vertical="center"/>
    </xf>
    <xf numFmtId="0" fontId="85" fillId="4" borderId="0" applyNumberFormat="0" applyBorder="0" applyAlignment="0" applyProtection="0">
      <alignment vertical="center"/>
    </xf>
    <xf numFmtId="0" fontId="86" fillId="0" borderId="0" applyNumberFormat="0" applyFill="0" applyBorder="0" applyAlignment="0" applyProtection="0">
      <alignment vertical="center"/>
    </xf>
    <xf numFmtId="0" fontId="72" fillId="0" borderId="0">
      <alignment vertical="center"/>
    </xf>
    <xf numFmtId="0" fontId="32" fillId="0" borderId="0">
      <alignment vertical="center"/>
    </xf>
    <xf numFmtId="0" fontId="1" fillId="9" borderId="27" applyNumberFormat="0" applyFont="0" applyAlignment="0" applyProtection="0">
      <alignment vertical="center"/>
    </xf>
    <xf numFmtId="0" fontId="53" fillId="25" borderId="0" applyNumberFormat="0" applyBorder="0" applyAlignment="0" applyProtection="0">
      <alignment vertical="center"/>
    </xf>
    <xf numFmtId="0" fontId="57" fillId="6" borderId="0" applyNumberFormat="0" applyBorder="0" applyAlignment="0" applyProtection="0">
      <alignment vertical="center"/>
    </xf>
    <xf numFmtId="0" fontId="57" fillId="17" borderId="0" applyNumberFormat="0" applyBorder="0" applyAlignment="0" applyProtection="0">
      <alignment vertical="center"/>
    </xf>
    <xf numFmtId="0" fontId="82" fillId="26" borderId="0" applyNumberFormat="0" applyBorder="0" applyAlignment="0" applyProtection="0">
      <alignment vertical="center"/>
    </xf>
    <xf numFmtId="0" fontId="55" fillId="0" borderId="0" applyNumberFormat="0" applyFill="0" applyBorder="0" applyAlignment="0" applyProtection="0">
      <alignment vertical="center"/>
    </xf>
    <xf numFmtId="9" fontId="32" fillId="0" borderId="0" applyFont="0" applyFill="0" applyBorder="0" applyAlignment="0" applyProtection="0">
      <alignment vertical="center"/>
    </xf>
    <xf numFmtId="0" fontId="57" fillId="23" borderId="0" applyNumberFormat="0" applyBorder="0" applyAlignment="0" applyProtection="0">
      <alignment vertical="center"/>
    </xf>
    <xf numFmtId="0" fontId="74"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53" fillId="4" borderId="0" applyNumberFormat="0" applyBorder="0" applyAlignment="0" applyProtection="0">
      <alignment vertical="center"/>
    </xf>
    <xf numFmtId="0" fontId="59" fillId="0" borderId="0" applyNumberFormat="0" applyFill="0" applyBorder="0" applyAlignment="0" applyProtection="0">
      <alignment vertical="center"/>
    </xf>
    <xf numFmtId="0" fontId="57" fillId="6" borderId="0" applyNumberFormat="0" applyBorder="0" applyAlignment="0" applyProtection="0">
      <alignment vertical="center"/>
    </xf>
    <xf numFmtId="0" fontId="67" fillId="0" borderId="0" applyNumberFormat="0" applyFill="0" applyBorder="0" applyAlignment="0" applyProtection="0">
      <alignment vertical="center"/>
    </xf>
    <xf numFmtId="0" fontId="56" fillId="0" borderId="26" applyNumberFormat="0" applyFill="0" applyAlignment="0" applyProtection="0">
      <alignment vertical="center"/>
    </xf>
    <xf numFmtId="9" fontId="32" fillId="0" borderId="0" applyFont="0" applyFill="0" applyBorder="0" applyAlignment="0" applyProtection="0">
      <alignment vertical="center"/>
    </xf>
    <xf numFmtId="0" fontId="65" fillId="0" borderId="32" applyNumberFormat="0" applyFill="0" applyAlignment="0" applyProtection="0">
      <alignment vertical="center"/>
    </xf>
    <xf numFmtId="0" fontId="32" fillId="0" borderId="0">
      <alignment vertical="center"/>
    </xf>
    <xf numFmtId="0" fontId="53" fillId="4" borderId="0" applyNumberFormat="0" applyBorder="0" applyAlignment="0" applyProtection="0">
      <alignment vertical="center"/>
    </xf>
    <xf numFmtId="0" fontId="72" fillId="0" borderId="0">
      <alignment vertical="center"/>
    </xf>
    <xf numFmtId="0" fontId="79" fillId="4" borderId="0" applyNumberFormat="0" applyBorder="0" applyAlignment="0" applyProtection="0">
      <alignment vertical="center"/>
    </xf>
    <xf numFmtId="9" fontId="32" fillId="0" borderId="0" applyFont="0" applyFill="0" applyBorder="0" applyAlignment="0" applyProtection="0">
      <alignment vertical="center"/>
    </xf>
    <xf numFmtId="0" fontId="89" fillId="0" borderId="32" applyNumberFormat="0" applyFill="0" applyAlignment="0" applyProtection="0">
      <alignment vertical="center"/>
    </xf>
    <xf numFmtId="0" fontId="57" fillId="17" borderId="0" applyNumberFormat="0" applyBorder="0" applyAlignment="0" applyProtection="0">
      <alignment vertical="center"/>
    </xf>
    <xf numFmtId="0" fontId="82" fillId="28" borderId="0" applyNumberFormat="0" applyBorder="0" applyAlignment="0" applyProtection="0">
      <alignment vertical="center"/>
    </xf>
    <xf numFmtId="0" fontId="57" fillId="12" borderId="0" applyNumberFormat="0" applyBorder="0" applyAlignment="0" applyProtection="0">
      <alignment vertical="center"/>
    </xf>
    <xf numFmtId="9" fontId="32" fillId="0" borderId="0" applyFont="0" applyFill="0" applyBorder="0" applyAlignment="0" applyProtection="0">
      <alignment vertical="center"/>
    </xf>
    <xf numFmtId="0" fontId="74" fillId="0" borderId="37" applyNumberFormat="0" applyFill="0" applyAlignment="0" applyProtection="0">
      <alignment vertical="center"/>
    </xf>
    <xf numFmtId="0" fontId="57" fillId="17" borderId="0" applyNumberFormat="0" applyBorder="0" applyAlignment="0" applyProtection="0">
      <alignment vertical="center"/>
    </xf>
    <xf numFmtId="0" fontId="82" fillId="30" borderId="0" applyNumberFormat="0" applyBorder="0" applyAlignment="0" applyProtection="0">
      <alignment vertical="center"/>
    </xf>
    <xf numFmtId="0" fontId="91" fillId="31" borderId="38" applyNumberFormat="0" applyAlignment="0" applyProtection="0">
      <alignment vertical="center"/>
    </xf>
    <xf numFmtId="0" fontId="92" fillId="31" borderId="31" applyNumberFormat="0" applyAlignment="0" applyProtection="0">
      <alignment vertical="center"/>
    </xf>
    <xf numFmtId="0" fontId="0" fillId="6" borderId="0" applyNumberFormat="0" applyBorder="0" applyAlignment="0" applyProtection="0">
      <alignment vertical="center"/>
    </xf>
    <xf numFmtId="0" fontId="93" fillId="32" borderId="39" applyNumberFormat="0" applyAlignment="0" applyProtection="0">
      <alignment vertical="center"/>
    </xf>
    <xf numFmtId="0" fontId="0" fillId="0" borderId="0">
      <alignment vertical="center"/>
    </xf>
    <xf numFmtId="0" fontId="0" fillId="0" borderId="0">
      <alignment vertical="center"/>
    </xf>
    <xf numFmtId="0" fontId="73" fillId="33" borderId="0" applyNumberFormat="0" applyBorder="0" applyAlignment="0" applyProtection="0">
      <alignment vertical="center"/>
    </xf>
    <xf numFmtId="0" fontId="68" fillId="0" borderId="0" applyNumberFormat="0" applyFill="0" applyBorder="0" applyAlignment="0" applyProtection="0">
      <alignment vertical="center"/>
    </xf>
    <xf numFmtId="0" fontId="82" fillId="34" borderId="0" applyNumberFormat="0" applyBorder="0" applyAlignment="0" applyProtection="0">
      <alignment vertical="center"/>
    </xf>
    <xf numFmtId="0" fontId="32" fillId="0" borderId="0">
      <alignment vertical="center"/>
    </xf>
    <xf numFmtId="0" fontId="54" fillId="0" borderId="25">
      <alignment horizontal="center" vertical="center"/>
    </xf>
    <xf numFmtId="0" fontId="95" fillId="0" borderId="40" applyNumberFormat="0" applyFill="0" applyAlignment="0" applyProtection="0">
      <alignment vertical="center"/>
    </xf>
    <xf numFmtId="0" fontId="53" fillId="24" borderId="0" applyNumberFormat="0" applyBorder="0" applyAlignment="0" applyProtection="0">
      <alignment vertical="center"/>
    </xf>
    <xf numFmtId="0" fontId="79" fillId="19" borderId="0" applyNumberFormat="0" applyBorder="0" applyAlignment="0" applyProtection="0">
      <alignment vertical="center"/>
    </xf>
    <xf numFmtId="0" fontId="96" fillId="0" borderId="41" applyNumberFormat="0" applyFill="0" applyAlignment="0" applyProtection="0">
      <alignment vertical="center"/>
    </xf>
    <xf numFmtId="0" fontId="97" fillId="36" borderId="0" applyNumberFormat="0" applyBorder="0" applyAlignment="0" applyProtection="0">
      <alignment vertical="center"/>
    </xf>
    <xf numFmtId="0" fontId="94" fillId="13" borderId="0" applyNumberFormat="0" applyBorder="0" applyAlignment="0" applyProtection="0">
      <alignment vertical="center"/>
    </xf>
    <xf numFmtId="0" fontId="0" fillId="8" borderId="0" applyNumberFormat="0" applyBorder="0" applyAlignment="0" applyProtection="0">
      <alignment vertical="center"/>
    </xf>
    <xf numFmtId="0" fontId="60" fillId="11" borderId="28" applyNumberFormat="0" applyAlignment="0" applyProtection="0">
      <alignment vertical="center"/>
    </xf>
    <xf numFmtId="0" fontId="99" fillId="37" borderId="0" applyNumberFormat="0" applyBorder="0" applyAlignment="0" applyProtection="0">
      <alignment vertical="center"/>
    </xf>
    <xf numFmtId="0" fontId="75" fillId="0" borderId="34" applyNumberFormat="0" applyFill="0" applyAlignment="0" applyProtection="0">
      <alignment vertical="center"/>
    </xf>
    <xf numFmtId="0" fontId="0" fillId="0" borderId="0">
      <alignment vertical="center"/>
    </xf>
    <xf numFmtId="0" fontId="0" fillId="0" borderId="0">
      <alignment vertical="center"/>
    </xf>
    <xf numFmtId="0" fontId="73" fillId="38" borderId="0" applyNumberFormat="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82" fillId="39" borderId="0" applyNumberFormat="0" applyBorder="0" applyAlignment="0" applyProtection="0">
      <alignment vertical="center"/>
    </xf>
    <xf numFmtId="0" fontId="32" fillId="0" borderId="0">
      <alignment vertical="center"/>
    </xf>
    <xf numFmtId="0" fontId="75" fillId="0" borderId="34" applyNumberFormat="0" applyFill="0" applyAlignment="0" applyProtection="0">
      <alignment vertical="center"/>
    </xf>
    <xf numFmtId="0" fontId="0" fillId="0" borderId="0">
      <alignment vertical="center"/>
    </xf>
    <xf numFmtId="0" fontId="0" fillId="0" borderId="0">
      <alignment vertical="center"/>
    </xf>
    <xf numFmtId="0" fontId="71" fillId="0" borderId="22" applyNumberFormat="0" applyFill="0" applyProtection="0">
      <alignment horizontal="right" vertical="center"/>
    </xf>
    <xf numFmtId="0" fontId="73" fillId="40" borderId="0" applyNumberFormat="0" applyBorder="0" applyAlignment="0" applyProtection="0">
      <alignment vertical="center"/>
    </xf>
    <xf numFmtId="0" fontId="62" fillId="0" borderId="29" applyNumberFormat="0" applyFill="0" applyAlignment="0" applyProtection="0">
      <alignment vertical="center"/>
    </xf>
    <xf numFmtId="0" fontId="29" fillId="10" borderId="0" applyNumberFormat="0" applyBorder="0" applyAlignment="0" applyProtection="0">
      <alignment vertical="center"/>
    </xf>
    <xf numFmtId="0" fontId="77" fillId="0" borderId="0" applyNumberFormat="0" applyFill="0" applyBorder="0" applyAlignment="0" applyProtection="0">
      <alignment vertical="center"/>
    </xf>
    <xf numFmtId="0" fontId="73" fillId="41" borderId="0" applyNumberFormat="0" applyBorder="0" applyAlignment="0" applyProtection="0">
      <alignment vertical="center"/>
    </xf>
    <xf numFmtId="0" fontId="75" fillId="0" borderId="34" applyNumberFormat="0" applyFill="0" applyAlignment="0" applyProtection="0">
      <alignment vertical="center"/>
    </xf>
    <xf numFmtId="0" fontId="0" fillId="0" borderId="0">
      <alignment vertical="center"/>
    </xf>
    <xf numFmtId="0" fontId="0" fillId="0" borderId="0">
      <alignment vertical="center"/>
    </xf>
    <xf numFmtId="0" fontId="73" fillId="42" borderId="0" applyNumberFormat="0" applyBorder="0" applyAlignment="0" applyProtection="0">
      <alignment vertical="center"/>
    </xf>
    <xf numFmtId="0" fontId="73" fillId="43" borderId="0" applyNumberFormat="0" applyBorder="0" applyAlignment="0" applyProtection="0">
      <alignment vertical="center"/>
    </xf>
    <xf numFmtId="0" fontId="100" fillId="23" borderId="42" applyNumberFormat="0" applyAlignment="0" applyProtection="0">
      <alignment vertical="center"/>
    </xf>
    <xf numFmtId="0" fontId="29" fillId="11" borderId="0" applyNumberFormat="0" applyBorder="0" applyAlignment="0" applyProtection="0">
      <alignment vertical="center"/>
    </xf>
    <xf numFmtId="0" fontId="79" fillId="19" borderId="0" applyNumberFormat="0" applyBorder="0" applyAlignment="0" applyProtection="0">
      <alignment vertical="center"/>
    </xf>
    <xf numFmtId="0" fontId="82" fillId="44" borderId="0" applyNumberFormat="0" applyBorder="0" applyAlignment="0" applyProtection="0">
      <alignment vertical="center"/>
    </xf>
    <xf numFmtId="0" fontId="29" fillId="11" borderId="0" applyNumberFormat="0" applyBorder="0" applyAlignment="0" applyProtection="0">
      <alignment vertical="center"/>
    </xf>
    <xf numFmtId="0" fontId="58" fillId="8" borderId="0" applyNumberFormat="0" applyBorder="0" applyAlignment="0" applyProtection="0">
      <alignment vertical="center"/>
    </xf>
    <xf numFmtId="0" fontId="32" fillId="0" borderId="0" applyNumberFormat="0" applyFont="0" applyFill="0" applyBorder="0" applyAlignment="0" applyProtection="0">
      <alignment horizontal="left" vertical="center"/>
    </xf>
    <xf numFmtId="0" fontId="82" fillId="45" borderId="0" applyNumberFormat="0" applyBorder="0" applyAlignment="0" applyProtection="0">
      <alignment vertical="center"/>
    </xf>
    <xf numFmtId="0" fontId="75" fillId="0" borderId="34" applyNumberFormat="0" applyFill="0" applyAlignment="0" applyProtection="0">
      <alignment vertical="center"/>
    </xf>
    <xf numFmtId="0" fontId="0" fillId="0" borderId="0">
      <alignment vertical="center"/>
    </xf>
    <xf numFmtId="0" fontId="0" fillId="0" borderId="0">
      <alignment vertical="center"/>
    </xf>
    <xf numFmtId="0" fontId="73" fillId="46" borderId="0" applyNumberFormat="0" applyBorder="0" applyAlignment="0" applyProtection="0">
      <alignment vertical="center"/>
    </xf>
    <xf numFmtId="0" fontId="73" fillId="47" borderId="0" applyNumberFormat="0" applyBorder="0" applyAlignment="0" applyProtection="0">
      <alignment vertical="center"/>
    </xf>
    <xf numFmtId="0" fontId="82" fillId="48" borderId="0" applyNumberFormat="0" applyBorder="0" applyAlignment="0" applyProtection="0">
      <alignment vertical="center"/>
    </xf>
    <xf numFmtId="0" fontId="7" fillId="0" borderId="0">
      <alignment vertical="center"/>
    </xf>
    <xf numFmtId="0" fontId="81" fillId="11" borderId="35" applyNumberFormat="0" applyAlignment="0" applyProtection="0">
      <alignment vertical="center"/>
    </xf>
    <xf numFmtId="0" fontId="53" fillId="11" borderId="0" applyNumberFormat="0" applyBorder="0" applyAlignment="0" applyProtection="0">
      <alignment vertical="center"/>
    </xf>
    <xf numFmtId="0" fontId="32" fillId="0" borderId="0">
      <alignment vertical="center"/>
    </xf>
    <xf numFmtId="0" fontId="73" fillId="49" borderId="0" applyNumberFormat="0" applyBorder="0" applyAlignment="0" applyProtection="0">
      <alignment vertical="center"/>
    </xf>
    <xf numFmtId="0" fontId="57" fillId="17" borderId="0" applyNumberFormat="0" applyBorder="0" applyAlignment="0" applyProtection="0">
      <alignment vertical="center"/>
    </xf>
    <xf numFmtId="0" fontId="56" fillId="0" borderId="26" applyNumberFormat="0" applyFill="0" applyAlignment="0" applyProtection="0">
      <alignment vertical="center"/>
    </xf>
    <xf numFmtId="0" fontId="82" fillId="50" borderId="0" applyNumberFormat="0" applyBorder="0" applyAlignment="0" applyProtection="0">
      <alignment vertical="center"/>
    </xf>
    <xf numFmtId="0" fontId="82" fillId="52" borderId="0" applyNumberFormat="0" applyBorder="0" applyAlignment="0" applyProtection="0">
      <alignment vertical="center"/>
    </xf>
    <xf numFmtId="0" fontId="101" fillId="0" borderId="0">
      <alignment vertical="center"/>
    </xf>
    <xf numFmtId="0" fontId="73" fillId="53" borderId="0" applyNumberFormat="0" applyBorder="0" applyAlignment="0" applyProtection="0">
      <alignment vertical="center"/>
    </xf>
    <xf numFmtId="0" fontId="57" fillId="17" borderId="0" applyNumberFormat="0" applyBorder="0" applyAlignment="0" applyProtection="0">
      <alignment vertical="center"/>
    </xf>
    <xf numFmtId="0" fontId="56" fillId="0" borderId="26" applyNumberFormat="0" applyFill="0" applyAlignment="0" applyProtection="0">
      <alignment vertical="center"/>
    </xf>
    <xf numFmtId="0" fontId="82" fillId="54" borderId="0" applyNumberFormat="0" applyBorder="0" applyAlignment="0" applyProtection="0">
      <alignment vertical="center"/>
    </xf>
    <xf numFmtId="0" fontId="94" fillId="13" borderId="0" applyNumberFormat="0" applyBorder="0" applyAlignment="0" applyProtection="0">
      <alignment vertical="center"/>
    </xf>
    <xf numFmtId="0" fontId="32" fillId="0" borderId="0">
      <alignment vertical="center"/>
    </xf>
    <xf numFmtId="0" fontId="29" fillId="10" borderId="0" applyNumberFormat="0" applyBorder="0" applyAlignment="0" applyProtection="0">
      <alignment vertical="center"/>
    </xf>
    <xf numFmtId="0" fontId="66" fillId="0" borderId="0">
      <alignment vertical="center"/>
    </xf>
    <xf numFmtId="0" fontId="66" fillId="0" borderId="0">
      <alignment vertical="center"/>
    </xf>
    <xf numFmtId="0" fontId="94" fillId="13" borderId="0" applyNumberFormat="0" applyBorder="0" applyAlignment="0" applyProtection="0">
      <alignment vertical="center"/>
    </xf>
    <xf numFmtId="0" fontId="29" fillId="10" borderId="0" applyNumberFormat="0" applyBorder="0" applyAlignment="0" applyProtection="0">
      <alignment vertical="center"/>
    </xf>
    <xf numFmtId="0" fontId="32" fillId="0" borderId="0">
      <alignment vertical="center"/>
    </xf>
    <xf numFmtId="0" fontId="72" fillId="0" borderId="0">
      <alignment vertical="center"/>
    </xf>
    <xf numFmtId="0" fontId="101" fillId="0" borderId="0">
      <alignment vertical="center"/>
    </xf>
    <xf numFmtId="0" fontId="101" fillId="0" borderId="0">
      <alignment vertical="center"/>
    </xf>
    <xf numFmtId="0" fontId="72" fillId="0" borderId="0">
      <alignment vertical="center"/>
    </xf>
    <xf numFmtId="0" fontId="66" fillId="0" borderId="0">
      <alignment vertical="center"/>
    </xf>
    <xf numFmtId="9" fontId="32" fillId="0" borderId="0" applyFont="0" applyFill="0" applyBorder="0" applyAlignment="0" applyProtection="0">
      <alignment vertical="center"/>
    </xf>
    <xf numFmtId="0" fontId="29" fillId="10" borderId="0" applyNumberFormat="0" applyBorder="0" applyAlignment="0" applyProtection="0">
      <alignment vertical="center"/>
    </xf>
    <xf numFmtId="9" fontId="32" fillId="0" borderId="0" applyFont="0" applyFill="0" applyBorder="0" applyAlignment="0" applyProtection="0">
      <alignment vertical="center"/>
    </xf>
    <xf numFmtId="0" fontId="66" fillId="0" borderId="0">
      <alignment vertical="center"/>
    </xf>
    <xf numFmtId="0" fontId="32" fillId="0" borderId="0">
      <alignment vertical="center"/>
    </xf>
    <xf numFmtId="9" fontId="32" fillId="0" borderId="0" applyFont="0" applyFill="0" applyBorder="0" applyAlignment="0" applyProtection="0">
      <alignment vertical="center"/>
    </xf>
    <xf numFmtId="0" fontId="66" fillId="0" borderId="0">
      <alignment vertical="center"/>
    </xf>
    <xf numFmtId="9" fontId="32" fillId="0" borderId="0" applyFont="0" applyFill="0" applyBorder="0" applyAlignment="0" applyProtection="0">
      <alignment vertical="center"/>
    </xf>
    <xf numFmtId="0" fontId="103" fillId="0" borderId="0" applyNumberFormat="0" applyFill="0" applyBorder="0" applyAlignment="0" applyProtection="0">
      <alignment vertical="top"/>
      <protection locked="0"/>
    </xf>
    <xf numFmtId="49" fontId="32" fillId="0" borderId="0" applyFont="0" applyFill="0" applyBorder="0" applyAlignment="0" applyProtection="0">
      <alignment vertical="center"/>
    </xf>
    <xf numFmtId="0" fontId="72" fillId="0" borderId="0">
      <alignment vertical="center"/>
    </xf>
    <xf numFmtId="0" fontId="0" fillId="0" borderId="0">
      <alignment vertical="center"/>
    </xf>
    <xf numFmtId="0" fontId="66" fillId="0" borderId="0">
      <alignment vertical="center"/>
    </xf>
    <xf numFmtId="0" fontId="94" fillId="13" borderId="0" applyNumberFormat="0" applyBorder="0" applyAlignment="0" applyProtection="0">
      <alignment vertical="center"/>
    </xf>
    <xf numFmtId="0" fontId="29" fillId="10" borderId="0" applyNumberFormat="0" applyBorder="0" applyAlignment="0" applyProtection="0">
      <alignment vertical="center"/>
    </xf>
    <xf numFmtId="0" fontId="32" fillId="0" borderId="0">
      <alignment vertical="center"/>
    </xf>
    <xf numFmtId="0" fontId="104" fillId="4" borderId="0" applyNumberFormat="0" applyBorder="0" applyAlignment="0" applyProtection="0">
      <alignment vertical="center"/>
    </xf>
    <xf numFmtId="0" fontId="66" fillId="0" borderId="0">
      <alignment vertical="center"/>
    </xf>
    <xf numFmtId="9" fontId="32" fillId="0" borderId="0" applyFont="0" applyFill="0" applyBorder="0" applyAlignment="0" applyProtection="0">
      <alignment vertical="center"/>
    </xf>
    <xf numFmtId="0" fontId="32" fillId="0" borderId="0">
      <alignment vertical="center"/>
    </xf>
    <xf numFmtId="0" fontId="66" fillId="0" borderId="0">
      <alignment vertical="center"/>
    </xf>
    <xf numFmtId="49" fontId="32" fillId="0" borderId="0" applyFont="0" applyFill="0" applyBorder="0" applyAlignment="0" applyProtection="0">
      <alignment vertical="center"/>
    </xf>
    <xf numFmtId="0" fontId="57" fillId="12" borderId="0" applyNumberFormat="0" applyBorder="0" applyAlignment="0" applyProtection="0">
      <alignment vertical="center"/>
    </xf>
    <xf numFmtId="0" fontId="103" fillId="0" borderId="0" applyNumberFormat="0" applyFill="0" applyBorder="0" applyAlignment="0" applyProtection="0">
      <alignment vertical="top"/>
      <protection locked="0"/>
    </xf>
    <xf numFmtId="0" fontId="66" fillId="0" borderId="0">
      <alignment vertical="center"/>
    </xf>
    <xf numFmtId="0" fontId="32" fillId="0" borderId="0">
      <alignment vertical="center"/>
    </xf>
    <xf numFmtId="0" fontId="57" fillId="6" borderId="0" applyNumberFormat="0" applyBorder="0" applyAlignment="0" applyProtection="0">
      <alignment vertical="center"/>
    </xf>
    <xf numFmtId="0" fontId="66" fillId="0" borderId="0">
      <alignment vertical="center"/>
    </xf>
    <xf numFmtId="0" fontId="32" fillId="0" borderId="0">
      <alignment vertical="center"/>
    </xf>
    <xf numFmtId="0" fontId="66" fillId="0" borderId="0">
      <alignment vertical="center"/>
    </xf>
    <xf numFmtId="9" fontId="32" fillId="0" borderId="0" applyFont="0" applyFill="0" applyBorder="0" applyAlignment="0" applyProtection="0">
      <alignment vertical="center"/>
    </xf>
    <xf numFmtId="10" fontId="32" fillId="0" borderId="0" applyFont="0" applyFill="0" applyBorder="0" applyAlignment="0" applyProtection="0">
      <alignment vertical="center"/>
    </xf>
    <xf numFmtId="0" fontId="102" fillId="0" borderId="43" applyNumberFormat="0" applyFill="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57" fillId="12" borderId="0" applyNumberFormat="0" applyBorder="0" applyAlignment="0" applyProtection="0">
      <alignment vertical="center"/>
    </xf>
    <xf numFmtId="0" fontId="103" fillId="0" borderId="0" applyNumberFormat="0" applyFill="0" applyBorder="0" applyAlignment="0" applyProtection="0">
      <alignment vertical="top"/>
      <protection locked="0"/>
    </xf>
    <xf numFmtId="0" fontId="66" fillId="0" borderId="0">
      <alignment vertical="center"/>
    </xf>
    <xf numFmtId="0" fontId="71" fillId="0" borderId="0">
      <alignment vertical="center"/>
    </xf>
    <xf numFmtId="0" fontId="57" fillId="16" borderId="0" applyNumberFormat="0" applyBorder="0" applyAlignment="0" applyProtection="0">
      <alignment vertical="center"/>
    </xf>
    <xf numFmtId="0" fontId="98" fillId="0" borderId="0" applyNumberFormat="0" applyFill="0" applyBorder="0" applyAlignment="0" applyProtection="0">
      <alignment vertical="center"/>
    </xf>
    <xf numFmtId="0" fontId="72" fillId="0" borderId="0">
      <alignment vertical="center"/>
    </xf>
    <xf numFmtId="0" fontId="0" fillId="8" borderId="0" applyNumberFormat="0" applyBorder="0" applyAlignment="0" applyProtection="0">
      <alignment vertical="center"/>
    </xf>
    <xf numFmtId="0" fontId="75" fillId="0" borderId="34" applyNumberFormat="0" applyFill="0" applyAlignment="0" applyProtection="0">
      <alignment vertical="center"/>
    </xf>
    <xf numFmtId="0" fontId="32" fillId="0" borderId="0">
      <alignment vertical="center"/>
    </xf>
    <xf numFmtId="0" fontId="0" fillId="8" borderId="0" applyNumberFormat="0" applyBorder="0" applyAlignment="0" applyProtection="0">
      <alignment vertical="center"/>
    </xf>
    <xf numFmtId="0" fontId="29" fillId="29" borderId="0" applyNumberFormat="0" applyBorder="0" applyAlignment="0" applyProtection="0">
      <alignment vertical="center"/>
    </xf>
    <xf numFmtId="0" fontId="0" fillId="29" borderId="0" applyNumberFormat="0" applyBorder="0" applyAlignment="0" applyProtection="0">
      <alignment vertical="center"/>
    </xf>
    <xf numFmtId="0" fontId="53" fillId="35"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53" fillId="7" borderId="0" applyNumberFormat="0" applyBorder="0" applyAlignment="0" applyProtection="0">
      <alignment vertical="center"/>
    </xf>
    <xf numFmtId="0" fontId="94" fillId="13" borderId="0" applyNumberFormat="0" applyBorder="0" applyAlignment="0" applyProtection="0">
      <alignment vertical="center"/>
    </xf>
    <xf numFmtId="0" fontId="0" fillId="10" borderId="0" applyNumberFormat="0" applyBorder="0" applyAlignment="0" applyProtection="0">
      <alignment vertical="center"/>
    </xf>
    <xf numFmtId="0" fontId="32" fillId="0" borderId="0">
      <alignment vertical="center"/>
    </xf>
    <xf numFmtId="0" fontId="0" fillId="10" borderId="0" applyNumberFormat="0" applyBorder="0" applyAlignment="0" applyProtection="0">
      <alignment vertical="center"/>
    </xf>
    <xf numFmtId="185" fontId="32" fillId="0" borderId="0" applyFont="0" applyFill="0" applyBorder="0" applyAlignment="0" applyProtection="0">
      <alignment vertical="center"/>
    </xf>
    <xf numFmtId="0" fontId="0" fillId="5" borderId="0" applyNumberFormat="0" applyBorder="0" applyAlignment="0" applyProtection="0">
      <alignment vertical="center"/>
    </xf>
    <xf numFmtId="0" fontId="32" fillId="0" borderId="0">
      <alignment vertical="center"/>
    </xf>
    <xf numFmtId="0" fontId="0" fillId="5" borderId="0" applyNumberFormat="0" applyBorder="0" applyAlignment="0" applyProtection="0">
      <alignment vertical="center"/>
    </xf>
    <xf numFmtId="0" fontId="32" fillId="0" borderId="0">
      <alignment vertical="center"/>
    </xf>
    <xf numFmtId="0" fontId="57" fillId="7" borderId="0" applyNumberFormat="0" applyBorder="0" applyAlignment="0" applyProtection="0">
      <alignment vertical="center"/>
    </xf>
    <xf numFmtId="0" fontId="0" fillId="19" borderId="0" applyNumberFormat="0" applyBorder="0" applyAlignment="0" applyProtection="0">
      <alignment vertical="center"/>
    </xf>
    <xf numFmtId="0" fontId="32" fillId="0" borderId="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5" borderId="0" applyNumberFormat="0" applyBorder="0" applyAlignment="0" applyProtection="0">
      <alignment vertical="center"/>
    </xf>
    <xf numFmtId="0" fontId="0" fillId="5" borderId="0" applyNumberFormat="0" applyBorder="0" applyAlignment="0" applyProtection="0">
      <alignment vertical="center"/>
    </xf>
    <xf numFmtId="0" fontId="29" fillId="10" borderId="0" applyNumberFormat="0" applyBorder="0" applyAlignment="0" applyProtection="0">
      <alignment vertical="center"/>
    </xf>
    <xf numFmtId="0" fontId="0" fillId="5" borderId="0" applyNumberFormat="0" applyBorder="0" applyAlignment="0" applyProtection="0">
      <alignment vertical="center"/>
    </xf>
    <xf numFmtId="0" fontId="55" fillId="0" borderId="0" applyNumberFormat="0" applyFill="0" applyBorder="0" applyAlignment="0" applyProtection="0">
      <alignment vertical="center"/>
    </xf>
    <xf numFmtId="0" fontId="0" fillId="7" borderId="0" applyNumberFormat="0" applyBorder="0" applyAlignment="0" applyProtection="0">
      <alignment vertical="center"/>
    </xf>
    <xf numFmtId="0" fontId="0" fillId="13" borderId="0" applyNumberFormat="0" applyBorder="0" applyAlignment="0" applyProtection="0">
      <alignment vertical="center"/>
    </xf>
    <xf numFmtId="0" fontId="32" fillId="0" borderId="0">
      <alignment vertical="center"/>
    </xf>
    <xf numFmtId="0" fontId="0" fillId="13" borderId="0" applyNumberFormat="0" applyBorder="0" applyAlignment="0" applyProtection="0">
      <alignment vertical="center"/>
    </xf>
    <xf numFmtId="0" fontId="0" fillId="6" borderId="0" applyNumberFormat="0" applyBorder="0" applyAlignment="0" applyProtection="0">
      <alignment vertical="center"/>
    </xf>
    <xf numFmtId="0" fontId="83" fillId="0" borderId="1">
      <alignment horizontal="left" vertical="center"/>
    </xf>
    <xf numFmtId="0" fontId="57" fillId="12" borderId="0" applyNumberFormat="0" applyBorder="0" applyAlignment="0" applyProtection="0">
      <alignment vertical="center"/>
    </xf>
    <xf numFmtId="0" fontId="0" fillId="4" borderId="0" applyNumberFormat="0" applyBorder="0" applyAlignment="0" applyProtection="0">
      <alignment vertical="center"/>
    </xf>
    <xf numFmtId="0" fontId="32" fillId="0" borderId="0">
      <alignment vertical="center"/>
    </xf>
    <xf numFmtId="0" fontId="0" fillId="4" borderId="0" applyNumberFormat="0" applyBorder="0" applyAlignment="0" applyProtection="0">
      <alignment vertical="center"/>
    </xf>
    <xf numFmtId="0" fontId="32" fillId="0" borderId="0">
      <alignment vertical="center"/>
    </xf>
    <xf numFmtId="0" fontId="0" fillId="25" borderId="0" applyNumberFormat="0" applyBorder="0" applyAlignment="0" applyProtection="0">
      <alignment vertical="center"/>
    </xf>
    <xf numFmtId="0" fontId="7" fillId="0" borderId="0">
      <alignment vertical="center"/>
    </xf>
    <xf numFmtId="0" fontId="0" fillId="7" borderId="0" applyNumberFormat="0" applyBorder="0" applyAlignment="0" applyProtection="0">
      <alignment vertical="center"/>
    </xf>
    <xf numFmtId="0" fontId="7" fillId="0" borderId="0">
      <alignment vertical="center"/>
    </xf>
    <xf numFmtId="0" fontId="0" fillId="7" borderId="0" applyNumberFormat="0" applyBorder="0" applyAlignment="0" applyProtection="0">
      <alignment vertical="center"/>
    </xf>
    <xf numFmtId="0" fontId="0" fillId="55" borderId="0" applyNumberFormat="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0" fillId="6" borderId="0" applyNumberFormat="0" applyBorder="0" applyAlignment="0" applyProtection="0">
      <alignment vertical="center"/>
    </xf>
    <xf numFmtId="0" fontId="0" fillId="19" borderId="0" applyNumberFormat="0" applyBorder="0" applyAlignment="0" applyProtection="0">
      <alignment vertical="center"/>
    </xf>
    <xf numFmtId="0" fontId="81" fillId="11" borderId="35" applyNumberFormat="0" applyAlignment="0" applyProtection="0">
      <alignment vertical="center"/>
    </xf>
    <xf numFmtId="0" fontId="32" fillId="0" borderId="0">
      <alignment vertical="center"/>
    </xf>
    <xf numFmtId="0" fontId="29" fillId="10" borderId="0" applyNumberFormat="0" applyBorder="0" applyAlignment="0" applyProtection="0">
      <alignment vertical="center"/>
    </xf>
    <xf numFmtId="0" fontId="0" fillId="11" borderId="0" applyNumberFormat="0" applyBorder="0" applyAlignment="0" applyProtection="0">
      <alignment vertical="center"/>
    </xf>
    <xf numFmtId="0" fontId="63" fillId="8" borderId="0" applyNumberFormat="0" applyBorder="0" applyAlignment="0" applyProtection="0">
      <alignment vertical="center"/>
    </xf>
    <xf numFmtId="0" fontId="0" fillId="11" borderId="0" applyNumberFormat="0" applyBorder="0" applyAlignment="0" applyProtection="0">
      <alignment vertical="center"/>
    </xf>
    <xf numFmtId="0" fontId="81" fillId="11" borderId="35" applyNumberFormat="0" applyAlignment="0" applyProtection="0">
      <alignment vertical="center"/>
    </xf>
    <xf numFmtId="0" fontId="53" fillId="57" borderId="0" applyNumberFormat="0" applyBorder="0" applyAlignment="0" applyProtection="0">
      <alignment vertical="center"/>
    </xf>
    <xf numFmtId="0" fontId="0" fillId="6" borderId="0" applyNumberFormat="0" applyBorder="0" applyAlignment="0" applyProtection="0">
      <alignment vertical="center"/>
    </xf>
    <xf numFmtId="0" fontId="63" fillId="8" borderId="0" applyNumberFormat="0" applyBorder="0" applyAlignment="0" applyProtection="0">
      <alignment vertical="center"/>
    </xf>
    <xf numFmtId="0" fontId="102" fillId="0" borderId="43" applyNumberFormat="0" applyFill="0" applyAlignment="0" applyProtection="0">
      <alignment vertical="center"/>
    </xf>
    <xf numFmtId="0" fontId="0" fillId="5" borderId="0" applyNumberFormat="0" applyBorder="0" applyAlignment="0" applyProtection="0">
      <alignment vertical="center"/>
    </xf>
    <xf numFmtId="0" fontId="63" fillId="8" borderId="0" applyNumberFormat="0" applyBorder="0" applyAlignment="0" applyProtection="0">
      <alignment vertical="center"/>
    </xf>
    <xf numFmtId="9" fontId="32" fillId="0" borderId="0" applyFont="0" applyFill="0" applyBorder="0" applyAlignment="0" applyProtection="0">
      <alignment vertical="center"/>
    </xf>
    <xf numFmtId="0" fontId="94" fillId="13" borderId="0" applyNumberFormat="0" applyBorder="0" applyAlignment="0" applyProtection="0">
      <alignment vertical="center"/>
    </xf>
    <xf numFmtId="0" fontId="0" fillId="5" borderId="0" applyNumberFormat="0" applyBorder="0" applyAlignment="0" applyProtection="0">
      <alignment vertical="center"/>
    </xf>
    <xf numFmtId="9" fontId="32" fillId="0" borderId="0" applyFont="0" applyFill="0" applyBorder="0" applyAlignment="0" applyProtection="0">
      <alignment vertical="center"/>
    </xf>
    <xf numFmtId="0" fontId="94" fillId="13" borderId="0" applyNumberFormat="0" applyBorder="0" applyAlignment="0" applyProtection="0">
      <alignment vertical="center"/>
    </xf>
    <xf numFmtId="0" fontId="57" fillId="27" borderId="0" applyNumberFormat="0" applyBorder="0" applyAlignment="0" applyProtection="0">
      <alignment vertical="center"/>
    </xf>
    <xf numFmtId="0" fontId="0" fillId="51" borderId="0" applyNumberFormat="0" applyBorder="0" applyAlignment="0" applyProtection="0">
      <alignment vertical="center"/>
    </xf>
    <xf numFmtId="0" fontId="63" fillId="8" borderId="0" applyNumberFormat="0" applyBorder="0" applyAlignment="0" applyProtection="0">
      <alignment vertical="center"/>
    </xf>
    <xf numFmtId="0" fontId="57" fillId="17" borderId="0" applyNumberFormat="0" applyBorder="0" applyAlignment="0" applyProtection="0">
      <alignment vertical="center"/>
    </xf>
    <xf numFmtId="0" fontId="60" fillId="11" borderId="28" applyNumberFormat="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71" fillId="0" borderId="22" applyNumberFormat="0" applyFill="0" applyProtection="0">
      <alignment horizontal="left" vertical="center"/>
    </xf>
    <xf numFmtId="0" fontId="68" fillId="0" borderId="33" applyNumberFormat="0" applyFill="0" applyAlignment="0" applyProtection="0">
      <alignment vertical="center"/>
    </xf>
    <xf numFmtId="0" fontId="63" fillId="8" borderId="0" applyNumberFormat="0" applyBorder="0" applyAlignment="0" applyProtection="0">
      <alignment vertical="center"/>
    </xf>
    <xf numFmtId="0" fontId="53" fillId="13" borderId="0" applyNumberFormat="0" applyBorder="0" applyAlignment="0" applyProtection="0">
      <alignment vertical="center"/>
    </xf>
    <xf numFmtId="9" fontId="32" fillId="0" borderId="0" applyFont="0" applyFill="0" applyBorder="0" applyAlignment="0" applyProtection="0">
      <alignment vertical="center"/>
    </xf>
    <xf numFmtId="0" fontId="53" fillId="58" borderId="0" applyNumberFormat="0" applyBorder="0" applyAlignment="0" applyProtection="0">
      <alignment vertical="center"/>
    </xf>
    <xf numFmtId="193" fontId="0" fillId="0" borderId="0" applyFont="0" applyFill="0" applyBorder="0" applyAlignment="0" applyProtection="0">
      <alignment vertical="center"/>
    </xf>
    <xf numFmtId="0" fontId="53" fillId="58" borderId="0" applyNumberFormat="0" applyBorder="0" applyAlignment="0" applyProtection="0">
      <alignment vertical="center"/>
    </xf>
    <xf numFmtId="0" fontId="57" fillId="17" borderId="0" applyNumberFormat="0" applyBorder="0" applyAlignment="0" applyProtection="0">
      <alignment vertical="center"/>
    </xf>
    <xf numFmtId="0" fontId="32" fillId="0" borderId="0">
      <alignment vertical="center"/>
    </xf>
    <xf numFmtId="0" fontId="60" fillId="11" borderId="28" applyNumberFormat="0" applyAlignment="0" applyProtection="0">
      <alignment vertical="center"/>
    </xf>
    <xf numFmtId="0" fontId="53" fillId="4" borderId="0" applyNumberFormat="0" applyBorder="0" applyAlignment="0" applyProtection="0">
      <alignment vertical="center"/>
    </xf>
    <xf numFmtId="0" fontId="0" fillId="0" borderId="0">
      <alignment vertical="center"/>
    </xf>
    <xf numFmtId="0" fontId="53" fillId="4" borderId="0" applyNumberFormat="0" applyBorder="0" applyAlignment="0" applyProtection="0">
      <alignment vertical="center"/>
    </xf>
    <xf numFmtId="0" fontId="57" fillId="7" borderId="0" applyNumberFormat="0" applyBorder="0" applyAlignment="0" applyProtection="0">
      <alignment vertical="center"/>
    </xf>
    <xf numFmtId="0" fontId="0" fillId="0" borderId="0">
      <alignment vertical="center"/>
    </xf>
    <xf numFmtId="0" fontId="53" fillId="25" borderId="0" applyNumberFormat="0" applyBorder="0" applyAlignment="0" applyProtection="0">
      <alignment vertical="center"/>
    </xf>
    <xf numFmtId="0" fontId="0" fillId="10" borderId="30" applyNumberFormat="0" applyFont="0" applyAlignment="0" applyProtection="0">
      <alignment vertical="center"/>
    </xf>
    <xf numFmtId="0" fontId="57" fillId="17"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55" borderId="0" applyNumberFormat="0" applyBorder="0" applyAlignment="0" applyProtection="0">
      <alignment vertical="center"/>
    </xf>
    <xf numFmtId="0" fontId="29" fillId="29" borderId="0" applyNumberFormat="0" applyBorder="0" applyAlignment="0" applyProtection="0">
      <alignment vertical="center"/>
    </xf>
    <xf numFmtId="0" fontId="62" fillId="0" borderId="29" applyNumberFormat="0" applyFill="0" applyAlignment="0" applyProtection="0">
      <alignment vertical="center"/>
    </xf>
    <xf numFmtId="0" fontId="53" fillId="55" borderId="0" applyNumberFormat="0" applyBorder="0" applyAlignment="0" applyProtection="0">
      <alignment vertical="center"/>
    </xf>
    <xf numFmtId="0" fontId="29" fillId="29" borderId="0" applyNumberFormat="0" applyBorder="0" applyAlignment="0" applyProtection="0">
      <alignment vertical="center"/>
    </xf>
    <xf numFmtId="0" fontId="57" fillId="17"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57" borderId="0" applyNumberFormat="0" applyBorder="0" applyAlignment="0" applyProtection="0">
      <alignment vertical="center"/>
    </xf>
    <xf numFmtId="0" fontId="32" fillId="0" borderId="0">
      <alignment vertical="center"/>
    </xf>
    <xf numFmtId="0" fontId="71" fillId="0" borderId="0" applyProtection="0">
      <alignment vertical="center"/>
    </xf>
    <xf numFmtId="0" fontId="53" fillId="11" borderId="0" applyNumberFormat="0" applyBorder="0" applyAlignment="0" applyProtection="0">
      <alignment vertical="center"/>
    </xf>
    <xf numFmtId="0" fontId="56" fillId="0" borderId="26" applyNumberFormat="0" applyFill="0" applyAlignment="0" applyProtection="0">
      <alignment vertical="center"/>
    </xf>
    <xf numFmtId="0" fontId="7" fillId="0" borderId="0">
      <alignment vertical="center"/>
    </xf>
    <xf numFmtId="0" fontId="53" fillId="11" borderId="0" applyNumberFormat="0" applyBorder="0" applyAlignment="0" applyProtection="0">
      <alignment vertical="center"/>
    </xf>
    <xf numFmtId="0" fontId="32" fillId="0" borderId="0">
      <alignment vertical="center"/>
    </xf>
    <xf numFmtId="0" fontId="53" fillId="11" borderId="0" applyNumberFormat="0" applyBorder="0" applyAlignment="0" applyProtection="0">
      <alignment vertical="center"/>
    </xf>
    <xf numFmtId="0" fontId="32" fillId="0" borderId="0">
      <alignment vertical="center"/>
    </xf>
    <xf numFmtId="9" fontId="32" fillId="0" borderId="0" applyFont="0" applyFill="0" applyBorder="0" applyAlignment="0" applyProtection="0">
      <alignment vertical="center"/>
    </xf>
    <xf numFmtId="0" fontId="32" fillId="0" borderId="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32" fillId="0" borderId="0">
      <alignment vertical="center"/>
    </xf>
    <xf numFmtId="0" fontId="32" fillId="0" borderId="0" applyNumberFormat="0" applyFill="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88" fillId="0" borderId="11">
      <alignment horizontal="left" vertical="center"/>
    </xf>
    <xf numFmtId="0" fontId="53" fillId="12" borderId="0" applyNumberFormat="0" applyBorder="0" applyAlignment="0" applyProtection="0">
      <alignment vertical="center"/>
    </xf>
    <xf numFmtId="0" fontId="53" fillId="16" borderId="0" applyNumberFormat="0" applyBorder="0" applyAlignment="0" applyProtection="0">
      <alignment vertical="center"/>
    </xf>
    <xf numFmtId="0" fontId="88" fillId="0" borderId="11">
      <alignment horizontal="left" vertical="center"/>
    </xf>
    <xf numFmtId="0" fontId="53" fillId="16" borderId="0" applyNumberFormat="0" applyBorder="0" applyAlignment="0" applyProtection="0">
      <alignment vertical="center"/>
    </xf>
    <xf numFmtId="0" fontId="53" fillId="17" borderId="0" applyNumberFormat="0" applyBorder="0" applyAlignment="0" applyProtection="0">
      <alignment vertical="center"/>
    </xf>
    <xf numFmtId="0" fontId="101" fillId="0" borderId="0">
      <alignment vertical="center"/>
      <protection locked="0"/>
    </xf>
    <xf numFmtId="0" fontId="29" fillId="29" borderId="0" applyNumberFormat="0" applyBorder="0" applyAlignment="0" applyProtection="0">
      <alignment vertical="center"/>
    </xf>
    <xf numFmtId="0" fontId="53" fillId="35" borderId="0" applyNumberFormat="0" applyBorder="0" applyAlignment="0" applyProtection="0">
      <alignment vertical="center"/>
    </xf>
    <xf numFmtId="0" fontId="57" fillId="12" borderId="0" applyNumberFormat="0" applyBorder="0" applyAlignment="0" applyProtection="0">
      <alignment vertical="center"/>
    </xf>
    <xf numFmtId="0" fontId="29" fillId="29" borderId="0" applyNumberFormat="0" applyBorder="0" applyAlignment="0" applyProtection="0">
      <alignment vertical="center"/>
    </xf>
    <xf numFmtId="0" fontId="32" fillId="0" borderId="0">
      <alignment vertical="center"/>
    </xf>
    <xf numFmtId="0" fontId="29" fillId="5" borderId="0" applyNumberFormat="0" applyBorder="0" applyAlignment="0" applyProtection="0">
      <alignment vertical="center"/>
    </xf>
    <xf numFmtId="0" fontId="29" fillId="29" borderId="0" applyNumberFormat="0" applyBorder="0" applyAlignment="0" applyProtection="0">
      <alignment vertical="center"/>
    </xf>
    <xf numFmtId="0" fontId="29" fillId="29" borderId="0" applyNumberFormat="0" applyBorder="0" applyAlignment="0" applyProtection="0">
      <alignment vertical="center"/>
    </xf>
    <xf numFmtId="0" fontId="57" fillId="17" borderId="0" applyNumberFormat="0" applyBorder="0" applyAlignment="0" applyProtection="0">
      <alignment vertical="center"/>
    </xf>
    <xf numFmtId="0" fontId="77" fillId="0" borderId="0" applyNumberFormat="0" applyFill="0" applyBorder="0" applyAlignment="0" applyProtection="0">
      <alignment vertical="center"/>
    </xf>
    <xf numFmtId="0" fontId="29" fillId="29" borderId="0" applyNumberFormat="0" applyBorder="0" applyAlignment="0" applyProtection="0">
      <alignment vertical="center"/>
    </xf>
    <xf numFmtId="0" fontId="29" fillId="29" borderId="0" applyNumberFormat="0" applyBorder="0" applyAlignment="0" applyProtection="0">
      <alignment vertical="center"/>
    </xf>
    <xf numFmtId="0" fontId="29" fillId="29" borderId="0" applyNumberFormat="0" applyBorder="0" applyAlignment="0" applyProtection="0">
      <alignment vertical="center"/>
    </xf>
    <xf numFmtId="0" fontId="54" fillId="0" borderId="25">
      <alignment horizontal="center" vertical="center"/>
    </xf>
    <xf numFmtId="0" fontId="57" fillId="6" borderId="0" applyNumberFormat="0" applyBorder="0" applyAlignment="0" applyProtection="0">
      <alignment vertical="center"/>
    </xf>
    <xf numFmtId="0" fontId="57" fillId="6" borderId="0" applyNumberFormat="0" applyBorder="0" applyAlignment="0" applyProtection="0">
      <alignment vertical="center"/>
    </xf>
    <xf numFmtId="0" fontId="56" fillId="0" borderId="26" applyNumberFormat="0" applyFill="0" applyAlignment="0" applyProtection="0">
      <alignment vertical="center"/>
    </xf>
    <xf numFmtId="0" fontId="0" fillId="10" borderId="30" applyNumberFormat="0" applyFont="0" applyAlignment="0" applyProtection="0">
      <alignment vertical="center"/>
    </xf>
    <xf numFmtId="0" fontId="32" fillId="0" borderId="0">
      <alignment vertical="center"/>
    </xf>
    <xf numFmtId="0" fontId="57" fillId="6" borderId="0" applyNumberFormat="0" applyBorder="0" applyAlignment="0" applyProtection="0">
      <alignment vertical="center"/>
    </xf>
    <xf numFmtId="0" fontId="56" fillId="0" borderId="26" applyNumberFormat="0" applyFill="0" applyAlignment="0" applyProtection="0">
      <alignment vertical="center"/>
    </xf>
    <xf numFmtId="15" fontId="61" fillId="0" borderId="0">
      <alignment vertical="center"/>
    </xf>
    <xf numFmtId="0" fontId="57" fillId="12" borderId="0" applyNumberFormat="0" applyBorder="0" applyAlignment="0" applyProtection="0">
      <alignment vertical="center"/>
    </xf>
    <xf numFmtId="185" fontId="32" fillId="0" borderId="0" applyFont="0" applyFill="0" applyBorder="0" applyAlignment="0" applyProtection="0">
      <alignment vertical="center"/>
    </xf>
    <xf numFmtId="0" fontId="57" fillId="12" borderId="0" applyNumberFormat="0" applyBorder="0" applyAlignment="0" applyProtection="0">
      <alignment vertical="center"/>
    </xf>
    <xf numFmtId="0" fontId="57" fillId="12" borderId="0" applyNumberFormat="0" applyBorder="0" applyAlignment="0" applyProtection="0">
      <alignment vertical="center"/>
    </xf>
    <xf numFmtId="0" fontId="57" fillId="12" borderId="0" applyNumberFormat="0" applyBorder="0" applyAlignment="0" applyProtection="0">
      <alignment vertical="center"/>
    </xf>
    <xf numFmtId="0" fontId="32" fillId="0" borderId="0">
      <alignment vertical="center"/>
    </xf>
    <xf numFmtId="0" fontId="57" fillId="12" borderId="0" applyNumberFormat="0" applyBorder="0" applyAlignment="0" applyProtection="0">
      <alignment vertical="center"/>
    </xf>
    <xf numFmtId="0" fontId="69" fillId="0" borderId="24" applyNumberFormat="0" applyFill="0" applyProtection="0">
      <alignment horizontal="center" vertical="center"/>
    </xf>
    <xf numFmtId="0" fontId="57" fillId="12" borderId="0" applyNumberFormat="0" applyBorder="0" applyAlignment="0" applyProtection="0">
      <alignment vertical="center"/>
    </xf>
    <xf numFmtId="0" fontId="32" fillId="0" borderId="0">
      <alignment vertical="center"/>
    </xf>
    <xf numFmtId="0" fontId="105" fillId="60" borderId="44">
      <alignment vertical="center"/>
      <protection locked="0"/>
    </xf>
    <xf numFmtId="0" fontId="57" fillId="12" borderId="0" applyNumberFormat="0" applyBorder="0" applyAlignment="0" applyProtection="0">
      <alignment vertical="center"/>
    </xf>
    <xf numFmtId="0" fontId="32" fillId="0" borderId="0">
      <alignment vertical="center"/>
    </xf>
    <xf numFmtId="0" fontId="57" fillId="12" borderId="0" applyNumberFormat="0" applyBorder="0" applyAlignment="0" applyProtection="0">
      <alignment vertical="center"/>
    </xf>
    <xf numFmtId="0" fontId="79" fillId="19" borderId="0" applyNumberFormat="0" applyBorder="0" applyAlignment="0" applyProtection="0">
      <alignment vertical="center"/>
    </xf>
    <xf numFmtId="0" fontId="32" fillId="0" borderId="0">
      <alignment vertical="center"/>
    </xf>
    <xf numFmtId="0" fontId="57" fillId="12" borderId="0" applyNumberFormat="0" applyBorder="0" applyAlignment="0" applyProtection="0">
      <alignment vertical="center"/>
    </xf>
    <xf numFmtId="0" fontId="79" fillId="19" borderId="0" applyNumberFormat="0" applyBorder="0" applyAlignment="0" applyProtection="0">
      <alignment vertical="center"/>
    </xf>
    <xf numFmtId="0" fontId="57" fillId="27" borderId="0" applyNumberFormat="0" applyBorder="0" applyAlignment="0" applyProtection="0">
      <alignment vertical="center"/>
    </xf>
    <xf numFmtId="0" fontId="83" fillId="0" borderId="1">
      <alignment horizontal="left" vertical="center"/>
    </xf>
    <xf numFmtId="0" fontId="88" fillId="0" borderId="36" applyNumberFormat="0" applyAlignment="0" applyProtection="0">
      <alignment horizontal="left" vertical="center"/>
    </xf>
    <xf numFmtId="0" fontId="53" fillId="12" borderId="0" applyNumberFormat="0" applyBorder="0" applyAlignment="0" applyProtection="0">
      <alignment vertical="center"/>
    </xf>
    <xf numFmtId="0" fontId="29" fillId="11" borderId="0" applyNumberFormat="0" applyBorder="0" applyAlignment="0" applyProtection="0">
      <alignment vertical="center"/>
    </xf>
    <xf numFmtId="0" fontId="90" fillId="7" borderId="35" applyNumberFormat="0" applyAlignment="0" applyProtection="0">
      <alignment vertical="center"/>
    </xf>
    <xf numFmtId="186" fontId="71" fillId="0" borderId="24" applyFill="0" applyProtection="0">
      <alignment horizontal="right" vertical="center"/>
    </xf>
    <xf numFmtId="0" fontId="57" fillId="23" borderId="0" applyNumberFormat="0" applyBorder="0" applyAlignment="0" applyProtection="0">
      <alignment vertical="center"/>
    </xf>
    <xf numFmtId="0" fontId="29" fillId="29" borderId="0" applyNumberFormat="0" applyBorder="0" applyAlignment="0" applyProtection="0">
      <alignment vertical="center"/>
    </xf>
    <xf numFmtId="186" fontId="71" fillId="0" borderId="24" applyFill="0" applyProtection="0">
      <alignment horizontal="right" vertical="center"/>
    </xf>
    <xf numFmtId="0" fontId="57" fillId="23" borderId="0" applyNumberFormat="0" applyBorder="0" applyAlignment="0" applyProtection="0">
      <alignment vertical="center"/>
    </xf>
    <xf numFmtId="186" fontId="71" fillId="0" borderId="24" applyFill="0" applyProtection="0">
      <alignment horizontal="right" vertical="center"/>
    </xf>
    <xf numFmtId="0" fontId="57" fillId="23" borderId="0" applyNumberFormat="0" applyBorder="0" applyAlignment="0" applyProtection="0">
      <alignment vertical="center"/>
    </xf>
    <xf numFmtId="0" fontId="57" fillId="27" borderId="0" applyNumberFormat="0" applyBorder="0" applyAlignment="0" applyProtection="0">
      <alignment vertical="center"/>
    </xf>
    <xf numFmtId="0" fontId="53" fillId="57" borderId="0" applyNumberFormat="0" applyBorder="0" applyAlignment="0" applyProtection="0">
      <alignment vertical="center"/>
    </xf>
    <xf numFmtId="0" fontId="105" fillId="60" borderId="44">
      <alignment vertical="center"/>
      <protection locked="0"/>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9" fontId="32" fillId="0" borderId="0" applyFont="0" applyFill="0" applyBorder="0" applyAlignment="0" applyProtection="0">
      <alignment vertical="center"/>
    </xf>
    <xf numFmtId="0" fontId="57" fillId="27" borderId="0" applyNumberFormat="0" applyBorder="0" applyAlignment="0" applyProtection="0">
      <alignment vertical="center"/>
    </xf>
    <xf numFmtId="9" fontId="32" fillId="0" borderId="0" applyFont="0" applyFill="0" applyBorder="0" applyAlignment="0" applyProtection="0">
      <alignment vertical="center"/>
    </xf>
    <xf numFmtId="0" fontId="9" fillId="0" borderId="0">
      <alignment vertical="center"/>
    </xf>
    <xf numFmtId="0" fontId="57" fillId="27" borderId="0" applyNumberFormat="0" applyBorder="0" applyAlignment="0" applyProtection="0">
      <alignment vertical="center"/>
    </xf>
    <xf numFmtId="0" fontId="32" fillId="0" borderId="0">
      <alignment vertical="center"/>
    </xf>
    <xf numFmtId="15" fontId="61" fillId="0" borderId="0">
      <alignment vertical="center"/>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0" fontId="57" fillId="27" borderId="0" applyNumberFormat="0" applyBorder="0" applyAlignment="0" applyProtection="0">
      <alignment vertical="center"/>
    </xf>
    <xf numFmtId="0" fontId="57" fillId="23" borderId="0" applyNumberFormat="0" applyBorder="0" applyAlignment="0" applyProtection="0">
      <alignment vertical="center"/>
    </xf>
    <xf numFmtId="0" fontId="57" fillId="16" borderId="0" applyNumberFormat="0" applyBorder="0" applyAlignment="0" applyProtection="0">
      <alignment vertical="center"/>
    </xf>
    <xf numFmtId="0" fontId="29" fillId="10" borderId="0" applyNumberFormat="0" applyBorder="0" applyAlignment="0" applyProtection="0">
      <alignment vertical="center"/>
    </xf>
    <xf numFmtId="0" fontId="32" fillId="0" borderId="0" applyFont="0" applyFill="0" applyBorder="0" applyAlignment="0" applyProtection="0">
      <alignment vertical="center"/>
    </xf>
    <xf numFmtId="0" fontId="57" fillId="16" borderId="0" applyNumberFormat="0" applyBorder="0" applyAlignment="0" applyProtection="0">
      <alignment vertical="center"/>
    </xf>
    <xf numFmtId="0" fontId="29" fillId="10" borderId="0" applyNumberFormat="0" applyBorder="0" applyAlignment="0" applyProtection="0">
      <alignment vertical="center"/>
    </xf>
    <xf numFmtId="0" fontId="56" fillId="0" borderId="26" applyNumberFormat="0" applyFill="0" applyAlignment="0" applyProtection="0">
      <alignment vertical="center"/>
    </xf>
    <xf numFmtId="9" fontId="32" fillId="0" borderId="0" applyFont="0" applyFill="0" applyBorder="0" applyAlignment="0" applyProtection="0">
      <alignment vertical="center"/>
    </xf>
    <xf numFmtId="0" fontId="32" fillId="0" borderId="0">
      <alignment vertical="center"/>
    </xf>
    <xf numFmtId="0" fontId="29" fillId="10" borderId="0" applyNumberFormat="0" applyBorder="0" applyAlignment="0" applyProtection="0">
      <alignment vertical="center"/>
    </xf>
    <xf numFmtId="0" fontId="57" fillId="16" borderId="0" applyNumberFormat="0" applyBorder="0" applyAlignment="0" applyProtection="0">
      <alignment vertical="center"/>
    </xf>
    <xf numFmtId="0" fontId="62" fillId="0" borderId="29" applyNumberFormat="0" applyFill="0" applyAlignment="0" applyProtection="0">
      <alignment vertical="center"/>
    </xf>
    <xf numFmtId="0" fontId="79" fillId="19" borderId="0" applyNumberFormat="0" applyBorder="0" applyAlignment="0" applyProtection="0">
      <alignment vertical="center"/>
    </xf>
    <xf numFmtId="0" fontId="56" fillId="0" borderId="26" applyNumberFormat="0" applyFill="0" applyAlignment="0" applyProtection="0">
      <alignment vertical="center"/>
    </xf>
    <xf numFmtId="0" fontId="29" fillId="10" borderId="0" applyNumberFormat="0" applyBorder="0" applyAlignment="0" applyProtection="0">
      <alignment vertical="center"/>
    </xf>
    <xf numFmtId="0" fontId="56" fillId="0" borderId="26" applyNumberFormat="0" applyFill="0" applyAlignment="0" applyProtection="0">
      <alignment vertical="center"/>
    </xf>
    <xf numFmtId="0" fontId="29" fillId="8" borderId="0" applyNumberFormat="0" applyBorder="0" applyAlignment="0" applyProtection="0">
      <alignment vertical="center"/>
    </xf>
    <xf numFmtId="0" fontId="57" fillId="12" borderId="0" applyNumberFormat="0" applyBorder="0" applyAlignment="0" applyProtection="0">
      <alignment vertical="center"/>
    </xf>
    <xf numFmtId="0" fontId="58" fillId="5" borderId="0" applyNumberFormat="0" applyBorder="0" applyAlignment="0" applyProtection="0">
      <alignment vertical="center"/>
    </xf>
    <xf numFmtId="195" fontId="32" fillId="0" borderId="0" applyFont="0" applyFill="0" applyBorder="0" applyAlignment="0" applyProtection="0">
      <alignment vertical="center"/>
    </xf>
    <xf numFmtId="0" fontId="29" fillId="8" borderId="0" applyNumberFormat="0" applyBorder="0" applyAlignment="0" applyProtection="0">
      <alignment vertical="center"/>
    </xf>
    <xf numFmtId="0" fontId="29" fillId="8" borderId="0" applyNumberFormat="0" applyBorder="0" applyAlignment="0" applyProtection="0">
      <alignment vertical="center"/>
    </xf>
    <xf numFmtId="9" fontId="32" fillId="0" borderId="0" applyFont="0" applyFill="0" applyBorder="0" applyAlignment="0" applyProtection="0">
      <alignment vertical="center"/>
    </xf>
    <xf numFmtId="0" fontId="32" fillId="0" borderId="0">
      <alignment vertical="center"/>
    </xf>
    <xf numFmtId="0" fontId="29" fillId="8" borderId="0" applyNumberFormat="0" applyBorder="0" applyAlignment="0" applyProtection="0">
      <alignment vertical="center"/>
    </xf>
    <xf numFmtId="189" fontId="32" fillId="0" borderId="0" applyFont="0" applyFill="0" applyBorder="0" applyAlignment="0" applyProtection="0">
      <alignment vertical="center"/>
    </xf>
    <xf numFmtId="0" fontId="57" fillId="11" borderId="0" applyNumberFormat="0" applyBorder="0" applyAlignment="0" applyProtection="0">
      <alignment vertical="center"/>
    </xf>
    <xf numFmtId="0" fontId="57" fillId="11" borderId="0" applyNumberFormat="0" applyBorder="0" applyAlignment="0" applyProtection="0">
      <alignment vertical="center"/>
    </xf>
    <xf numFmtId="0" fontId="57" fillId="12" borderId="0" applyNumberFormat="0" applyBorder="0" applyAlignment="0" applyProtection="0">
      <alignment vertical="center"/>
    </xf>
    <xf numFmtId="0" fontId="57" fillId="11" borderId="0" applyNumberFormat="0" applyBorder="0" applyAlignment="0" applyProtection="0">
      <alignment vertical="center"/>
    </xf>
    <xf numFmtId="0" fontId="63" fillId="5" borderId="0" applyNumberFormat="0" applyBorder="0" applyAlignment="0" applyProtection="0">
      <alignment vertical="center"/>
    </xf>
    <xf numFmtId="0" fontId="57" fillId="11" borderId="0" applyNumberFormat="0" applyBorder="0" applyAlignment="0" applyProtection="0">
      <alignment vertical="center"/>
    </xf>
    <xf numFmtId="0" fontId="71" fillId="0" borderId="22" applyNumberFormat="0" applyFill="0" applyProtection="0">
      <alignment horizontal="right" vertical="center"/>
    </xf>
    <xf numFmtId="0" fontId="32" fillId="0" borderId="0">
      <alignment vertical="center"/>
    </xf>
    <xf numFmtId="0" fontId="57" fillId="11" borderId="0" applyNumberFormat="0" applyBorder="0" applyAlignment="0" applyProtection="0">
      <alignment vertical="center"/>
    </xf>
    <xf numFmtId="0" fontId="57" fillId="23" borderId="0" applyNumberFormat="0" applyBorder="0" applyAlignment="0" applyProtection="0">
      <alignment vertical="center"/>
    </xf>
    <xf numFmtId="0" fontId="57" fillId="23" borderId="0" applyNumberFormat="0" applyBorder="0" applyAlignment="0" applyProtection="0">
      <alignment vertical="center"/>
    </xf>
    <xf numFmtId="191" fontId="87" fillId="0" borderId="0">
      <alignment vertical="center"/>
    </xf>
    <xf numFmtId="0" fontId="57" fillId="23" borderId="0" applyNumberFormat="0" applyBorder="0" applyAlignment="0" applyProtection="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57" fillId="23" borderId="0" applyNumberFormat="0" applyBorder="0" applyAlignment="0" applyProtection="0">
      <alignment vertical="center"/>
    </xf>
    <xf numFmtId="184" fontId="32" fillId="0" borderId="0" applyFont="0" applyFill="0" applyBorder="0" applyAlignment="0" applyProtection="0">
      <alignment vertical="center"/>
    </xf>
    <xf numFmtId="0" fontId="55" fillId="0" borderId="0" applyNumberFormat="0" applyFill="0" applyBorder="0" applyAlignment="0" applyProtection="0">
      <alignment vertical="center"/>
    </xf>
    <xf numFmtId="0" fontId="57" fillId="23" borderId="0" applyNumberFormat="0" applyBorder="0" applyAlignment="0" applyProtection="0">
      <alignment vertical="center"/>
    </xf>
    <xf numFmtId="0" fontId="32" fillId="0" borderId="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79" fillId="4" borderId="0" applyNumberFormat="0" applyBorder="0" applyAlignment="0" applyProtection="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79" fillId="4" borderId="0" applyNumberFormat="0" applyBorder="0" applyAlignment="0" applyProtection="0">
      <alignment vertical="center"/>
    </xf>
    <xf numFmtId="0" fontId="32" fillId="0" borderId="0">
      <alignment vertical="center"/>
    </xf>
    <xf numFmtId="0" fontId="57" fillId="23" borderId="0" applyNumberFormat="0" applyBorder="0" applyAlignment="0" applyProtection="0">
      <alignment vertical="center"/>
    </xf>
    <xf numFmtId="0" fontId="55" fillId="0" borderId="0" applyNumberFormat="0" applyFill="0" applyBorder="0" applyAlignment="0" applyProtection="0">
      <alignment vertical="center"/>
    </xf>
    <xf numFmtId="0" fontId="79" fillId="4" borderId="0" applyNumberFormat="0" applyBorder="0" applyAlignment="0" applyProtection="0">
      <alignment vertical="center"/>
    </xf>
    <xf numFmtId="9" fontId="32" fillId="0" borderId="0" applyFont="0" applyFill="0" applyBorder="0" applyAlignment="0" applyProtection="0">
      <alignment vertical="center"/>
    </xf>
    <xf numFmtId="0" fontId="57" fillId="12" borderId="0" applyNumberFormat="0" applyBorder="0" applyAlignment="0" applyProtection="0">
      <alignment vertical="center"/>
    </xf>
    <xf numFmtId="0" fontId="29" fillId="29" borderId="0" applyNumberFormat="0" applyBorder="0" applyAlignment="0" applyProtection="0">
      <alignment vertical="center"/>
    </xf>
    <xf numFmtId="0" fontId="79" fillId="4" borderId="0" applyNumberFormat="0" applyBorder="0" applyAlignment="0" applyProtection="0">
      <alignment vertical="center"/>
    </xf>
    <xf numFmtId="9" fontId="32" fillId="0" borderId="0" applyFont="0" applyFill="0" applyBorder="0" applyAlignment="0" applyProtection="0">
      <alignment vertical="center"/>
    </xf>
    <xf numFmtId="0" fontId="32" fillId="0" borderId="0">
      <alignment vertical="center"/>
    </xf>
    <xf numFmtId="0" fontId="29" fillId="29" borderId="0" applyNumberFormat="0" applyBorder="0" applyAlignment="0" applyProtection="0">
      <alignment vertical="center"/>
    </xf>
    <xf numFmtId="9" fontId="32" fillId="0" borderId="0" applyFont="0" applyFill="0" applyBorder="0" applyAlignment="0" applyProtection="0">
      <alignment vertical="center"/>
    </xf>
    <xf numFmtId="0" fontId="29" fillId="29" borderId="0" applyNumberFormat="0" applyBorder="0" applyAlignment="0" applyProtection="0">
      <alignment vertical="center"/>
    </xf>
    <xf numFmtId="9" fontId="32" fillId="0" borderId="0" applyFont="0" applyFill="0" applyBorder="0" applyAlignment="0" applyProtection="0">
      <alignment vertical="center"/>
    </xf>
    <xf numFmtId="0" fontId="29" fillId="29" borderId="0" applyNumberFormat="0" applyBorder="0" applyAlignment="0" applyProtection="0">
      <alignment vertical="center"/>
    </xf>
    <xf numFmtId="9" fontId="32" fillId="0" borderId="0" applyFont="0" applyFill="0" applyBorder="0" applyAlignment="0" applyProtection="0">
      <alignment vertical="center"/>
    </xf>
    <xf numFmtId="0" fontId="107" fillId="61" borderId="0" applyNumberFormat="0" applyBorder="0" applyAlignment="0" applyProtection="0">
      <alignment vertical="center"/>
    </xf>
    <xf numFmtId="0" fontId="90" fillId="7" borderId="35" applyNumberFormat="0" applyAlignment="0" applyProtection="0">
      <alignment vertical="center"/>
    </xf>
    <xf numFmtId="0" fontId="29" fillId="11" borderId="0" applyNumberFormat="0" applyBorder="0" applyAlignment="0" applyProtection="0">
      <alignment vertical="center"/>
    </xf>
    <xf numFmtId="9" fontId="32" fillId="0" borderId="0" applyFont="0" applyFill="0" applyBorder="0" applyAlignment="0" applyProtection="0">
      <alignment vertical="center"/>
    </xf>
    <xf numFmtId="0" fontId="32" fillId="0" borderId="0">
      <alignment vertical="center"/>
    </xf>
    <xf numFmtId="0" fontId="90" fillId="7" borderId="35" applyNumberFormat="0" applyAlignment="0" applyProtection="0">
      <alignment vertical="center"/>
    </xf>
    <xf numFmtId="0" fontId="29" fillId="11" borderId="0" applyNumberFormat="0" applyBorder="0" applyAlignment="0" applyProtection="0">
      <alignment vertical="center"/>
    </xf>
    <xf numFmtId="9" fontId="32" fillId="0" borderId="0" applyFont="0" applyFill="0" applyBorder="0" applyAlignment="0" applyProtection="0">
      <alignment vertical="center"/>
    </xf>
    <xf numFmtId="0" fontId="29" fillId="7" borderId="0" applyNumberFormat="0" applyBorder="0" applyAlignment="0" applyProtection="0">
      <alignment vertical="center"/>
    </xf>
    <xf numFmtId="0" fontId="32" fillId="0" borderId="0">
      <alignment vertical="center"/>
    </xf>
    <xf numFmtId="0" fontId="90" fillId="7" borderId="35" applyNumberFormat="0" applyAlignment="0" applyProtection="0">
      <alignment vertical="center"/>
    </xf>
    <xf numFmtId="0" fontId="29" fillId="11" borderId="0" applyNumberFormat="0" applyBorder="0" applyAlignment="0" applyProtection="0">
      <alignment vertical="center"/>
    </xf>
    <xf numFmtId="0" fontId="29" fillId="7" borderId="0" applyNumberFormat="0" applyBorder="0" applyAlignment="0" applyProtection="0">
      <alignment vertical="center"/>
    </xf>
    <xf numFmtId="0" fontId="71" fillId="0" borderId="22" applyNumberFormat="0" applyFill="0" applyProtection="0">
      <alignment horizontal="left" vertical="center"/>
    </xf>
    <xf numFmtId="0" fontId="32" fillId="0" borderId="0">
      <alignment vertical="center"/>
    </xf>
    <xf numFmtId="0" fontId="90" fillId="7" borderId="35" applyNumberFormat="0" applyAlignment="0" applyProtection="0">
      <alignment vertical="center"/>
    </xf>
    <xf numFmtId="0" fontId="29" fillId="11" borderId="0" applyNumberFormat="0" applyBorder="0" applyAlignment="0" applyProtection="0">
      <alignment vertical="center"/>
    </xf>
    <xf numFmtId="0" fontId="57" fillId="11" borderId="0" applyNumberFormat="0" applyBorder="0" applyAlignment="0" applyProtection="0">
      <alignment vertical="center"/>
    </xf>
    <xf numFmtId="0" fontId="77" fillId="0" borderId="0" applyNumberFormat="0" applyFill="0" applyBorder="0" applyAlignment="0" applyProtection="0">
      <alignment vertical="center"/>
    </xf>
    <xf numFmtId="0" fontId="57" fillId="11" borderId="0" applyNumberFormat="0" applyBorder="0" applyAlignment="0" applyProtection="0">
      <alignment vertical="center"/>
    </xf>
    <xf numFmtId="0" fontId="32" fillId="56" borderId="0" applyNumberFormat="0" applyFont="0" applyBorder="0" applyAlignment="0" applyProtection="0">
      <alignment vertical="center"/>
    </xf>
    <xf numFmtId="0" fontId="57" fillId="11" borderId="0" applyNumberFormat="0" applyBorder="0" applyAlignment="0" applyProtection="0">
      <alignment vertical="center"/>
    </xf>
    <xf numFmtId="0" fontId="57" fillId="17" borderId="0" applyNumberFormat="0" applyBorder="0" applyAlignment="0" applyProtection="0">
      <alignment vertical="center"/>
    </xf>
    <xf numFmtId="0" fontId="57" fillId="12" borderId="0" applyNumberFormat="0" applyBorder="0" applyAlignment="0" applyProtection="0">
      <alignment vertical="center"/>
    </xf>
    <xf numFmtId="0" fontId="57" fillId="12" borderId="0" applyNumberFormat="0" applyBorder="0" applyAlignment="0" applyProtection="0">
      <alignment vertical="center"/>
    </xf>
    <xf numFmtId="0" fontId="87" fillId="0" borderId="0">
      <alignment vertical="center"/>
    </xf>
    <xf numFmtId="0" fontId="57" fillId="12" borderId="0" applyNumberFormat="0" applyBorder="0" applyAlignment="0" applyProtection="0">
      <alignment vertical="center"/>
    </xf>
    <xf numFmtId="0" fontId="69" fillId="0" borderId="24" applyNumberFormat="0" applyFill="0" applyProtection="0">
      <alignment horizontal="left" vertical="center"/>
    </xf>
    <xf numFmtId="0" fontId="54" fillId="0" borderId="25">
      <alignment horizontal="center" vertical="center"/>
    </xf>
    <xf numFmtId="0" fontId="57" fillId="12" borderId="0" applyNumberFormat="0" applyBorder="0" applyAlignment="0" applyProtection="0">
      <alignment vertical="center"/>
    </xf>
    <xf numFmtId="0" fontId="106" fillId="0" borderId="45" applyNumberFormat="0" applyFill="0" applyAlignment="0" applyProtection="0">
      <alignment vertical="center"/>
    </xf>
    <xf numFmtId="9" fontId="32" fillId="0" borderId="0" applyFont="0" applyFill="0" applyBorder="0" applyAlignment="0" applyProtection="0">
      <alignment vertical="center"/>
    </xf>
    <xf numFmtId="0" fontId="57" fillId="12" borderId="0" applyNumberFormat="0" applyBorder="0" applyAlignment="0" applyProtection="0">
      <alignment vertical="center"/>
    </xf>
    <xf numFmtId="0" fontId="32" fillId="0" borderId="0">
      <alignment vertical="center"/>
    </xf>
    <xf numFmtId="0" fontId="56" fillId="0" borderId="26" applyNumberFormat="0" applyFill="0" applyAlignment="0" applyProtection="0">
      <alignment vertical="center"/>
    </xf>
    <xf numFmtId="0" fontId="57" fillId="12" borderId="0" applyNumberFormat="0" applyBorder="0" applyAlignment="0" applyProtection="0">
      <alignment vertical="center"/>
    </xf>
    <xf numFmtId="0" fontId="56" fillId="0" borderId="26" applyNumberFormat="0" applyFill="0" applyAlignment="0" applyProtection="0">
      <alignment vertical="center"/>
    </xf>
    <xf numFmtId="0" fontId="57" fillId="12" borderId="0" applyNumberFormat="0" applyBorder="0" applyAlignment="0" applyProtection="0">
      <alignment vertical="center"/>
    </xf>
    <xf numFmtId="0" fontId="57" fillId="16" borderId="0" applyNumberFormat="0" applyBorder="0" applyAlignment="0" applyProtection="0">
      <alignment vertical="center"/>
    </xf>
    <xf numFmtId="0" fontId="32" fillId="0" borderId="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29" fillId="5" borderId="0" applyNumberFormat="0" applyBorder="0" applyAlignment="0" applyProtection="0">
      <alignment vertical="center"/>
    </xf>
    <xf numFmtId="0" fontId="76" fillId="10" borderId="1" applyNumberFormat="0" applyBorder="0" applyAlignment="0" applyProtection="0">
      <alignment vertical="center"/>
    </xf>
    <xf numFmtId="0" fontId="29" fillId="29" borderId="0" applyNumberFormat="0" applyBorder="0" applyAlignment="0" applyProtection="0">
      <alignment vertical="center"/>
    </xf>
    <xf numFmtId="0" fontId="63" fillId="8" borderId="0" applyNumberFormat="0" applyBorder="0" applyAlignment="0" applyProtection="0">
      <alignment vertical="center"/>
    </xf>
    <xf numFmtId="0" fontId="32" fillId="0" borderId="0">
      <alignment vertical="center"/>
    </xf>
    <xf numFmtId="0" fontId="57" fillId="6" borderId="0" applyNumberFormat="0" applyBorder="0" applyAlignment="0" applyProtection="0">
      <alignment vertical="center"/>
    </xf>
    <xf numFmtId="0" fontId="102" fillId="0" borderId="43" applyNumberFormat="0" applyFill="0" applyAlignment="0" applyProtection="0">
      <alignment vertical="center"/>
    </xf>
    <xf numFmtId="0" fontId="63" fillId="8" borderId="0" applyNumberFormat="0" applyBorder="0" applyAlignment="0" applyProtection="0">
      <alignment vertical="center"/>
    </xf>
    <xf numFmtId="0" fontId="32" fillId="0" borderId="0">
      <alignment vertical="center"/>
    </xf>
    <xf numFmtId="0" fontId="57" fillId="6" borderId="0" applyNumberFormat="0" applyBorder="0" applyAlignment="0" applyProtection="0">
      <alignment vertical="center"/>
    </xf>
    <xf numFmtId="0" fontId="57" fillId="16" borderId="0" applyNumberFormat="0" applyBorder="0" applyAlignment="0" applyProtection="0">
      <alignment vertical="center"/>
    </xf>
    <xf numFmtId="0" fontId="108" fillId="7" borderId="46">
      <alignment horizontal="left" vertical="center"/>
      <protection locked="0" hidden="1"/>
    </xf>
    <xf numFmtId="0" fontId="57" fillId="16" borderId="0" applyNumberFormat="0" applyBorder="0" applyAlignment="0" applyProtection="0">
      <alignment vertical="center"/>
    </xf>
    <xf numFmtId="0" fontId="102" fillId="0" borderId="43" applyNumberFormat="0" applyFill="0" applyAlignment="0" applyProtection="0">
      <alignment vertical="center"/>
    </xf>
    <xf numFmtId="0" fontId="108" fillId="7" borderId="46">
      <alignment horizontal="left" vertical="center"/>
      <protection locked="0" hidden="1"/>
    </xf>
    <xf numFmtId="0" fontId="57" fillId="16" borderId="0" applyNumberFormat="0" applyBorder="0" applyAlignment="0" applyProtection="0">
      <alignment vertical="center"/>
    </xf>
    <xf numFmtId="0" fontId="68" fillId="0" borderId="33" applyNumberFormat="0" applyFill="0" applyAlignment="0" applyProtection="0">
      <alignment vertical="center"/>
    </xf>
    <xf numFmtId="197" fontId="32" fillId="0" borderId="0" applyFont="0" applyFill="0" applyBorder="0" applyAlignment="0" applyProtection="0">
      <alignment vertical="center"/>
    </xf>
    <xf numFmtId="0" fontId="57" fillId="16" borderId="0" applyNumberFormat="0" applyBorder="0" applyAlignment="0" applyProtection="0">
      <alignment vertical="center"/>
    </xf>
    <xf numFmtId="0" fontId="62" fillId="0" borderId="47" applyNumberFormat="0" applyFill="0" applyAlignment="0" applyProtection="0">
      <alignment vertical="center"/>
    </xf>
    <xf numFmtId="0" fontId="79" fillId="19" borderId="0" applyNumberFormat="0" applyBorder="0" applyAlignment="0" applyProtection="0">
      <alignment vertical="center"/>
    </xf>
    <xf numFmtId="0" fontId="57" fillId="16" borderId="0" applyNumberFormat="0" applyBorder="0" applyAlignment="0" applyProtection="0">
      <alignment vertical="center"/>
    </xf>
    <xf numFmtId="0" fontId="62" fillId="0" borderId="47" applyNumberFormat="0" applyFill="0" applyAlignment="0" applyProtection="0">
      <alignment vertical="center"/>
    </xf>
    <xf numFmtId="0" fontId="79" fillId="19" borderId="0" applyNumberFormat="0" applyBorder="0" applyAlignment="0" applyProtection="0">
      <alignment vertical="center"/>
    </xf>
    <xf numFmtId="0" fontId="56" fillId="0" borderId="26" applyNumberFormat="0" applyFill="0" applyAlignment="0" applyProtection="0">
      <alignment vertical="center"/>
    </xf>
    <xf numFmtId="0" fontId="57" fillId="16" borderId="0" applyNumberFormat="0" applyBorder="0" applyAlignment="0" applyProtection="0">
      <alignment vertical="center"/>
    </xf>
    <xf numFmtId="0" fontId="62" fillId="0" borderId="29" applyNumberFormat="0" applyFill="0" applyAlignment="0" applyProtection="0">
      <alignment vertical="center"/>
    </xf>
    <xf numFmtId="0" fontId="56" fillId="0" borderId="26" applyNumberFormat="0" applyFill="0" applyAlignment="0" applyProtection="0">
      <alignment vertical="center"/>
    </xf>
    <xf numFmtId="0" fontId="57" fillId="16" borderId="0" applyNumberFormat="0" applyBorder="0" applyAlignment="0" applyProtection="0">
      <alignment vertical="center"/>
    </xf>
    <xf numFmtId="0" fontId="62" fillId="0" borderId="29" applyNumberFormat="0" applyFill="0" applyAlignment="0" applyProtection="0">
      <alignment vertical="center"/>
    </xf>
    <xf numFmtId="9" fontId="32" fillId="0" borderId="0" applyFont="0" applyFill="0" applyBorder="0" applyAlignment="0" applyProtection="0">
      <alignment vertical="center"/>
    </xf>
    <xf numFmtId="0" fontId="29" fillId="10" borderId="0" applyNumberFormat="0" applyBorder="0" applyAlignment="0" applyProtection="0">
      <alignment vertical="center"/>
    </xf>
    <xf numFmtId="0" fontId="29" fillId="7" borderId="0" applyNumberFormat="0" applyBorder="0" applyAlignment="0" applyProtection="0">
      <alignment vertical="center"/>
    </xf>
    <xf numFmtId="0" fontId="68" fillId="0" borderId="33" applyNumberFormat="0" applyFill="0" applyAlignment="0" applyProtection="0">
      <alignment vertical="center"/>
    </xf>
    <xf numFmtId="0" fontId="29" fillId="7" borderId="0" applyNumberFormat="0" applyBorder="0" applyAlignment="0" applyProtection="0">
      <alignment vertical="center"/>
    </xf>
    <xf numFmtId="0" fontId="32" fillId="0" borderId="0">
      <alignment vertical="center"/>
    </xf>
    <xf numFmtId="0" fontId="32" fillId="0" borderId="0">
      <alignment vertical="center"/>
    </xf>
    <xf numFmtId="0" fontId="54" fillId="0" borderId="0" applyNumberFormat="0" applyFill="0" applyBorder="0" applyAlignment="0" applyProtection="0">
      <alignment vertical="center"/>
    </xf>
    <xf numFmtId="0" fontId="57" fillId="7" borderId="0" applyNumberFormat="0" applyBorder="0" applyAlignment="0" applyProtection="0">
      <alignment vertical="center"/>
    </xf>
    <xf numFmtId="0" fontId="57" fillId="7" borderId="0" applyNumberFormat="0" applyBorder="0" applyAlignment="0" applyProtection="0">
      <alignment vertical="center"/>
    </xf>
    <xf numFmtId="0" fontId="56" fillId="0" borderId="26" applyNumberFormat="0" applyFill="0" applyAlignment="0" applyProtection="0">
      <alignment vertical="center"/>
    </xf>
    <xf numFmtId="0" fontId="57" fillId="17" borderId="0" applyNumberFormat="0" applyBorder="0" applyAlignment="0" applyProtection="0">
      <alignment vertical="center"/>
    </xf>
    <xf numFmtId="9" fontId="32" fillId="0" borderId="0" applyFont="0" applyFill="0" applyBorder="0" applyAlignment="0" applyProtection="0">
      <alignment vertical="center"/>
    </xf>
    <xf numFmtId="199" fontId="32" fillId="0" borderId="0" applyFont="0" applyFill="0" applyBorder="0" applyAlignment="0" applyProtection="0">
      <alignment vertical="center"/>
    </xf>
    <xf numFmtId="182" fontId="32" fillId="0" borderId="0" applyFont="0" applyFill="0" applyBorder="0" applyAlignment="0" applyProtection="0">
      <alignment vertical="center"/>
    </xf>
    <xf numFmtId="0" fontId="68" fillId="0" borderId="33" applyNumberFormat="0" applyFill="0" applyAlignment="0" applyProtection="0">
      <alignment vertical="center"/>
    </xf>
    <xf numFmtId="0" fontId="109" fillId="0" borderId="0" applyNumberFormat="0" applyFill="0" applyBorder="0" applyAlignment="0" applyProtection="0">
      <alignment vertical="center"/>
    </xf>
    <xf numFmtId="194" fontId="87" fillId="0" borderId="0">
      <alignment vertical="center"/>
    </xf>
    <xf numFmtId="0" fontId="63" fillId="8" borderId="0" applyNumberFormat="0" applyBorder="0" applyAlignment="0" applyProtection="0">
      <alignment vertical="center"/>
    </xf>
    <xf numFmtId="0" fontId="32" fillId="0" borderId="0">
      <alignment vertical="center"/>
    </xf>
    <xf numFmtId="0" fontId="102" fillId="0" borderId="43" applyNumberFormat="0" applyFill="0" applyAlignment="0" applyProtection="0">
      <alignment vertical="center"/>
    </xf>
    <xf numFmtId="0" fontId="9" fillId="0" borderId="0">
      <alignment vertical="center"/>
    </xf>
    <xf numFmtId="15" fontId="61" fillId="0" borderId="0">
      <alignment vertical="center"/>
    </xf>
    <xf numFmtId="15" fontId="61" fillId="0" borderId="0">
      <alignment vertical="center"/>
    </xf>
    <xf numFmtId="0" fontId="104" fillId="19" borderId="0" applyNumberFormat="0" applyBorder="0" applyAlignment="0" applyProtection="0">
      <alignment vertical="center"/>
    </xf>
    <xf numFmtId="201" fontId="87" fillId="0" borderId="0">
      <alignment vertical="center"/>
    </xf>
    <xf numFmtId="0" fontId="32" fillId="0" borderId="0">
      <alignment vertical="center"/>
    </xf>
    <xf numFmtId="0" fontId="76" fillId="11" borderId="0" applyNumberFormat="0" applyBorder="0" applyAlignment="0" applyProtection="0">
      <alignment vertical="center"/>
    </xf>
    <xf numFmtId="0" fontId="110" fillId="0" borderId="48" applyNumberFormat="0" applyFill="0" applyAlignment="0" applyProtection="0">
      <alignment vertical="center"/>
    </xf>
    <xf numFmtId="9" fontId="32" fillId="0" borderId="0" applyFont="0" applyFill="0" applyBorder="0" applyAlignment="0" applyProtection="0">
      <alignment vertical="center"/>
    </xf>
    <xf numFmtId="0" fontId="32" fillId="0" borderId="0">
      <alignment vertical="center"/>
    </xf>
    <xf numFmtId="0" fontId="88" fillId="0" borderId="36" applyNumberFormat="0" applyAlignment="0" applyProtection="0">
      <alignment horizontal="left" vertical="center"/>
    </xf>
    <xf numFmtId="0" fontId="53" fillId="12" borderId="0" applyNumberFormat="0" applyBorder="0" applyAlignment="0" applyProtection="0">
      <alignment vertical="center"/>
    </xf>
    <xf numFmtId="0" fontId="88" fillId="0" borderId="11">
      <alignment horizontal="left" vertical="center"/>
    </xf>
    <xf numFmtId="0" fontId="88" fillId="0" borderId="11">
      <alignment horizontal="left" vertical="center"/>
    </xf>
    <xf numFmtId="0" fontId="76" fillId="10" borderId="1" applyNumberFormat="0" applyBorder="0" applyAlignment="0" applyProtection="0">
      <alignment vertical="center"/>
    </xf>
    <xf numFmtId="43" fontId="0" fillId="0" borderId="0" applyFont="0" applyFill="0" applyBorder="0" applyAlignment="0" applyProtection="0">
      <alignment vertical="center"/>
    </xf>
    <xf numFmtId="0" fontId="76" fillId="10" borderId="1" applyNumberFormat="0" applyBorder="0" applyAlignment="0" applyProtection="0">
      <alignment vertical="center"/>
    </xf>
    <xf numFmtId="43" fontId="0" fillId="0" borderId="0" applyFont="0" applyFill="0" applyBorder="0" applyAlignment="0" applyProtection="0">
      <alignment vertical="center"/>
    </xf>
    <xf numFmtId="0" fontId="76" fillId="10" borderId="1" applyNumberFormat="0" applyBorder="0" applyAlignment="0" applyProtection="0">
      <alignment vertical="center"/>
    </xf>
    <xf numFmtId="0" fontId="76" fillId="10" borderId="1" applyNumberFormat="0" applyBorder="0" applyAlignment="0" applyProtection="0">
      <alignment vertical="center"/>
    </xf>
    <xf numFmtId="0" fontId="32" fillId="0" borderId="0">
      <alignment vertical="center"/>
    </xf>
    <xf numFmtId="0" fontId="76" fillId="10" borderId="1" applyNumberFormat="0" applyBorder="0" applyAlignment="0" applyProtection="0">
      <alignment vertical="center"/>
    </xf>
    <xf numFmtId="0" fontId="76" fillId="10" borderId="1" applyNumberFormat="0" applyBorder="0" applyAlignment="0" applyProtection="0">
      <alignment vertical="center"/>
    </xf>
    <xf numFmtId="0" fontId="53" fillId="62" borderId="0" applyNumberFormat="0" applyBorder="0" applyAlignment="0" applyProtection="0">
      <alignment vertical="center"/>
    </xf>
    <xf numFmtId="0" fontId="32" fillId="0" borderId="0">
      <alignment vertical="center"/>
    </xf>
    <xf numFmtId="181" fontId="111" fillId="63" borderId="0">
      <alignment vertical="center"/>
    </xf>
    <xf numFmtId="181" fontId="112" fillId="64" borderId="0">
      <alignment vertical="center"/>
    </xf>
    <xf numFmtId="0" fontId="77" fillId="0" borderId="0" applyNumberFormat="0" applyFill="0" applyBorder="0" applyAlignment="0" applyProtection="0">
      <alignment vertical="center"/>
    </xf>
    <xf numFmtId="38" fontId="32" fillId="0" borderId="0" applyFont="0" applyFill="0" applyBorder="0" applyAlignment="0" applyProtection="0">
      <alignment vertical="center"/>
    </xf>
    <xf numFmtId="0" fontId="69" fillId="0" borderId="24" applyNumberFormat="0" applyFill="0" applyProtection="0">
      <alignment horizontal="center" vertical="center"/>
    </xf>
    <xf numFmtId="0" fontId="32" fillId="0" borderId="0">
      <alignment vertical="center"/>
    </xf>
    <xf numFmtId="40" fontId="32" fillId="0" borderId="0" applyFont="0" applyFill="0" applyBorder="0" applyAlignment="0" applyProtection="0">
      <alignment vertical="center"/>
    </xf>
    <xf numFmtId="0" fontId="32" fillId="0" borderId="0">
      <alignment vertical="center"/>
    </xf>
    <xf numFmtId="185" fontId="32" fillId="0" borderId="0" applyFont="0" applyFill="0" applyBorder="0" applyAlignment="0" applyProtection="0">
      <alignment vertical="center"/>
    </xf>
    <xf numFmtId="43" fontId="0" fillId="0" borderId="0" applyFont="0" applyFill="0" applyBorder="0" applyAlignment="0" applyProtection="0">
      <alignment vertical="center"/>
    </xf>
    <xf numFmtId="192" fontId="32" fillId="0" borderId="0" applyFont="0" applyFill="0" applyBorder="0" applyAlignment="0" applyProtection="0">
      <alignment vertical="center"/>
    </xf>
    <xf numFmtId="40" fontId="113" fillId="51" borderId="46">
      <alignment horizontal="centerContinuous" vertical="center"/>
    </xf>
    <xf numFmtId="0" fontId="56" fillId="0" borderId="26" applyNumberFormat="0" applyFill="0" applyAlignment="0" applyProtection="0">
      <alignment vertical="center"/>
    </xf>
    <xf numFmtId="1" fontId="71" fillId="0" borderId="24" applyFill="0" applyProtection="0">
      <alignment horizontal="center" vertical="center"/>
    </xf>
    <xf numFmtId="1" fontId="71" fillId="0" borderId="24" applyFill="0" applyProtection="0">
      <alignment horizontal="center" vertical="center"/>
    </xf>
    <xf numFmtId="40" fontId="113" fillId="51" borderId="46">
      <alignment horizontal="centerContinuous" vertical="center"/>
    </xf>
    <xf numFmtId="37" fontId="114" fillId="0" borderId="0">
      <alignment vertical="center"/>
    </xf>
    <xf numFmtId="0" fontId="54" fillId="0" borderId="25">
      <alignment horizontal="center" vertical="center"/>
    </xf>
    <xf numFmtId="9" fontId="32" fillId="0" borderId="0" applyFont="0" applyFill="0" applyBorder="0" applyAlignment="0" applyProtection="0">
      <alignment vertical="center"/>
    </xf>
    <xf numFmtId="37" fontId="114" fillId="0" borderId="0">
      <alignment vertical="center"/>
    </xf>
    <xf numFmtId="0" fontId="54" fillId="0" borderId="25">
      <alignment horizontal="center" vertical="center"/>
    </xf>
    <xf numFmtId="0" fontId="0" fillId="0" borderId="0">
      <alignment vertical="center"/>
    </xf>
    <xf numFmtId="37" fontId="114" fillId="0" borderId="0">
      <alignment vertical="center"/>
    </xf>
    <xf numFmtId="0" fontId="54" fillId="0" borderId="25">
      <alignment horizontal="center" vertical="center"/>
    </xf>
    <xf numFmtId="9" fontId="32" fillId="0" borderId="0" applyFont="0" applyFill="0" applyBorder="0" applyAlignment="0" applyProtection="0">
      <alignment vertical="center"/>
    </xf>
    <xf numFmtId="37" fontId="114" fillId="0" borderId="0">
      <alignment vertical="center"/>
    </xf>
    <xf numFmtId="0" fontId="54" fillId="0" borderId="25">
      <alignment horizontal="center" vertical="center"/>
    </xf>
    <xf numFmtId="200" fontId="71" fillId="0" borderId="0">
      <alignment vertical="center"/>
    </xf>
    <xf numFmtId="9" fontId="32" fillId="0" borderId="0" applyFont="0" applyFill="0" applyBorder="0" applyAlignment="0" applyProtection="0">
      <alignment vertical="center"/>
    </xf>
    <xf numFmtId="0" fontId="101" fillId="0" borderId="0">
      <alignment vertical="center"/>
    </xf>
    <xf numFmtId="14" fontId="78" fillId="0" borderId="0">
      <alignment horizontal="center" vertical="center" wrapText="1"/>
      <protection locked="0"/>
    </xf>
    <xf numFmtId="0" fontId="90" fillId="7" borderId="35" applyNumberFormat="0" applyAlignment="0" applyProtection="0">
      <alignment vertical="center"/>
    </xf>
    <xf numFmtId="0" fontId="32" fillId="0" borderId="0">
      <alignment vertical="center"/>
    </xf>
    <xf numFmtId="3" fontId="32" fillId="0" borderId="0" applyFont="0" applyFill="0" applyBorder="0" applyAlignment="0" applyProtection="0">
      <alignment vertical="center"/>
    </xf>
    <xf numFmtId="0" fontId="32" fillId="0" borderId="0">
      <alignment vertical="center"/>
    </xf>
    <xf numFmtId="0" fontId="0" fillId="0" borderId="0">
      <alignment vertical="center"/>
    </xf>
    <xf numFmtId="10" fontId="32" fillId="0" borderId="0" applyFont="0" applyFill="0" applyBorder="0" applyAlignment="0" applyProtection="0">
      <alignment vertical="center"/>
    </xf>
    <xf numFmtId="0" fontId="105" fillId="60" borderId="44">
      <alignment vertical="center"/>
      <protection locked="0"/>
    </xf>
    <xf numFmtId="0" fontId="32" fillId="0" borderId="0">
      <alignment vertical="center"/>
    </xf>
    <xf numFmtId="9" fontId="32" fillId="0" borderId="0" applyFont="0" applyFill="0" applyBorder="0" applyAlignment="0" applyProtection="0">
      <alignment vertical="center"/>
    </xf>
    <xf numFmtId="0" fontId="32" fillId="0" borderId="0">
      <alignment vertical="center"/>
    </xf>
    <xf numFmtId="180" fontId="32" fillId="0" borderId="0" applyFont="0" applyFill="0" applyProtection="0">
      <alignment vertical="center"/>
    </xf>
    <xf numFmtId="0" fontId="115" fillId="0" borderId="0" applyNumberFormat="0" applyFill="0" applyBorder="0" applyAlignment="0" applyProtection="0">
      <alignment vertical="center"/>
    </xf>
    <xf numFmtId="0" fontId="55" fillId="0" borderId="0" applyNumberFormat="0" applyFill="0" applyBorder="0" applyAlignment="0" applyProtection="0">
      <alignment vertical="center"/>
    </xf>
    <xf numFmtId="9" fontId="32" fillId="0" borderId="0" applyFont="0" applyFill="0" applyBorder="0" applyAlignment="0" applyProtection="0">
      <alignment vertical="center"/>
    </xf>
    <xf numFmtId="0" fontId="53" fillId="65" borderId="0" applyNumberFormat="0" applyBorder="0" applyAlignment="0" applyProtection="0">
      <alignment vertical="center"/>
    </xf>
    <xf numFmtId="0" fontId="32" fillId="0" borderId="0" applyNumberFormat="0" applyFont="0" applyFill="0" applyBorder="0" applyAlignment="0" applyProtection="0">
      <alignment horizontal="left" vertical="center"/>
    </xf>
    <xf numFmtId="15" fontId="32" fillId="0" borderId="0" applyFont="0" applyFill="0" applyBorder="0" applyAlignment="0" applyProtection="0">
      <alignment vertical="center"/>
    </xf>
    <xf numFmtId="0" fontId="71" fillId="0" borderId="22" applyNumberFormat="0" applyFill="0" applyProtection="0">
      <alignment horizontal="right" vertical="center"/>
    </xf>
    <xf numFmtId="0" fontId="54" fillId="0" borderId="25">
      <alignment horizontal="center" vertical="center"/>
    </xf>
    <xf numFmtId="15" fontId="32" fillId="0" borderId="0" applyFont="0" applyFill="0" applyBorder="0" applyAlignment="0" applyProtection="0">
      <alignment vertical="center"/>
    </xf>
    <xf numFmtId="0" fontId="71" fillId="0" borderId="22" applyNumberFormat="0" applyFill="0" applyProtection="0">
      <alignment horizontal="right" vertical="center"/>
    </xf>
    <xf numFmtId="0" fontId="68" fillId="0" borderId="0" applyNumberFormat="0" applyFill="0" applyBorder="0" applyAlignment="0" applyProtection="0">
      <alignment vertical="center"/>
    </xf>
    <xf numFmtId="4" fontId="32" fillId="0" borderId="0" applyFont="0" applyFill="0" applyBorder="0" applyAlignment="0" applyProtection="0">
      <alignment vertical="center"/>
    </xf>
    <xf numFmtId="0" fontId="32" fillId="0" borderId="0">
      <alignment vertical="center"/>
    </xf>
    <xf numFmtId="4" fontId="32" fillId="0" borderId="0" applyFont="0" applyFill="0" applyBorder="0" applyAlignment="0" applyProtection="0">
      <alignment vertical="center"/>
    </xf>
    <xf numFmtId="0" fontId="71" fillId="0" borderId="22" applyNumberFormat="0" applyFill="0" applyProtection="0">
      <alignment horizontal="right" vertical="center"/>
    </xf>
    <xf numFmtId="0" fontId="0" fillId="0" borderId="0">
      <alignment vertical="center"/>
    </xf>
    <xf numFmtId="0" fontId="54" fillId="0" borderId="25">
      <alignment horizontal="center" vertical="center"/>
    </xf>
    <xf numFmtId="0" fontId="0" fillId="0" borderId="0">
      <alignment vertical="center"/>
    </xf>
    <xf numFmtId="0" fontId="54" fillId="0" borderId="25">
      <alignment horizontal="center" vertical="center"/>
    </xf>
    <xf numFmtId="0" fontId="54" fillId="0" borderId="25">
      <alignment horizontal="center" vertical="center"/>
    </xf>
    <xf numFmtId="0" fontId="54" fillId="0" borderId="25">
      <alignment horizontal="center" vertical="center"/>
    </xf>
    <xf numFmtId="0" fontId="32" fillId="0" borderId="0">
      <alignment vertical="center"/>
    </xf>
    <xf numFmtId="3" fontId="32" fillId="0" borderId="0" applyFont="0" applyFill="0" applyBorder="0" applyAlignment="0" applyProtection="0">
      <alignment vertical="center"/>
    </xf>
    <xf numFmtId="0" fontId="32" fillId="0" borderId="0">
      <alignment vertical="center"/>
    </xf>
    <xf numFmtId="0" fontId="90" fillId="7" borderId="35" applyNumberFormat="0" applyAlignment="0" applyProtection="0">
      <alignment vertical="center"/>
    </xf>
    <xf numFmtId="0" fontId="32" fillId="0" borderId="0">
      <alignment vertical="center"/>
    </xf>
    <xf numFmtId="0" fontId="32" fillId="56" borderId="0" applyNumberFormat="0" applyFont="0" applyBorder="0" applyAlignment="0" applyProtection="0">
      <alignment vertical="center"/>
    </xf>
    <xf numFmtId="0" fontId="105" fillId="60" borderId="44">
      <alignment vertical="center"/>
      <protection locked="0"/>
    </xf>
    <xf numFmtId="0" fontId="116" fillId="0" borderId="0">
      <alignment vertical="center"/>
    </xf>
    <xf numFmtId="0" fontId="53" fillId="57" borderId="0" applyNumberFormat="0" applyBorder="0" applyAlignment="0" applyProtection="0">
      <alignment vertical="center"/>
    </xf>
    <xf numFmtId="0" fontId="105" fillId="60" borderId="44">
      <alignment vertical="center"/>
      <protection locked="0"/>
    </xf>
    <xf numFmtId="0" fontId="32" fillId="0" borderId="0">
      <alignment vertical="center"/>
    </xf>
    <xf numFmtId="0" fontId="105" fillId="60" borderId="44">
      <alignment vertical="center"/>
      <protection locked="0"/>
    </xf>
    <xf numFmtId="9" fontId="32" fillId="0" borderId="0" applyFont="0" applyFill="0" applyBorder="0" applyAlignment="0" applyProtection="0">
      <alignment vertical="center"/>
    </xf>
    <xf numFmtId="43" fontId="0"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193" fontId="0" fillId="0" borderId="0" applyFont="0" applyFill="0" applyBorder="0" applyAlignment="0" applyProtection="0">
      <alignment vertical="center"/>
    </xf>
    <xf numFmtId="0" fontId="117" fillId="0" borderId="0" applyNumberFormat="0" applyFill="0" applyBorder="0" applyAlignment="0" applyProtection="0">
      <alignment vertical="center"/>
    </xf>
    <xf numFmtId="0" fontId="55" fillId="0" borderId="0" applyNumberForma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0" fontId="77" fillId="0" borderId="0" applyNumberFormat="0" applyFill="0" applyBorder="0" applyAlignment="0" applyProtection="0">
      <alignment vertical="center"/>
    </xf>
    <xf numFmtId="0" fontId="79" fillId="4" borderId="0" applyNumberFormat="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0" fontId="32" fillId="0" borderId="0" applyProtection="0"/>
    <xf numFmtId="9" fontId="32" fillId="0" borderId="0" applyFont="0" applyFill="0" applyBorder="0" applyAlignment="0" applyProtection="0">
      <alignment vertical="center"/>
    </xf>
    <xf numFmtId="0" fontId="32" fillId="0" borderId="0">
      <alignment vertical="center"/>
    </xf>
    <xf numFmtId="9" fontId="32" fillId="0" borderId="0" applyFont="0" applyFill="0" applyBorder="0" applyAlignment="0" applyProtection="0">
      <alignment vertical="center"/>
    </xf>
    <xf numFmtId="0" fontId="32" fillId="0" borderId="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0" fontId="0" fillId="0" borderId="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0" fontId="32" fillId="0" borderId="0">
      <alignment vertical="center"/>
    </xf>
    <xf numFmtId="9" fontId="32" fillId="0" borderId="0" applyFont="0" applyFill="0" applyBorder="0" applyAlignment="0" applyProtection="0">
      <alignment vertical="center"/>
    </xf>
    <xf numFmtId="0" fontId="110" fillId="0" borderId="48" applyNumberFormat="0" applyFill="0" applyAlignment="0" applyProtection="0">
      <alignment vertical="center"/>
    </xf>
    <xf numFmtId="0" fontId="32" fillId="0" borderId="0">
      <alignment vertical="center"/>
    </xf>
    <xf numFmtId="9" fontId="32" fillId="0" borderId="0" applyFont="0" applyFill="0" applyBorder="0" applyAlignment="0" applyProtection="0">
      <alignment vertical="center"/>
    </xf>
    <xf numFmtId="0" fontId="102" fillId="0" borderId="43" applyNumberFormat="0" applyFill="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9" fontId="32" fillId="0" borderId="0" applyFont="0" applyFill="0" applyBorder="0" applyAlignment="0" applyProtection="0">
      <alignment vertical="center"/>
    </xf>
    <xf numFmtId="0" fontId="71" fillId="0" borderId="22" applyNumberFormat="0" applyFill="0" applyProtection="0">
      <alignment horizontal="right" vertical="center"/>
    </xf>
    <xf numFmtId="9" fontId="32" fillId="0" borderId="0" applyFont="0" applyFill="0" applyBorder="0" applyAlignment="0" applyProtection="0">
      <alignment vertical="center"/>
    </xf>
    <xf numFmtId="0" fontId="32" fillId="0" borderId="0">
      <alignment vertical="center"/>
    </xf>
    <xf numFmtId="9" fontId="32" fillId="0" borderId="0" applyFont="0" applyFill="0" applyBorder="0" applyAlignment="0" applyProtection="0">
      <alignment vertical="center"/>
    </xf>
    <xf numFmtId="0" fontId="106" fillId="0" borderId="45" applyNumberFormat="0" applyFill="0" applyAlignment="0" applyProtection="0">
      <alignment vertical="center"/>
    </xf>
    <xf numFmtId="9" fontId="32" fillId="0" borderId="0" applyFont="0" applyFill="0" applyBorder="0" applyAlignment="0" applyProtection="0">
      <alignment vertical="center"/>
    </xf>
    <xf numFmtId="0" fontId="117" fillId="0" borderId="49" applyNumberFormat="0" applyFill="0" applyAlignment="0" applyProtection="0">
      <alignment vertical="center"/>
    </xf>
    <xf numFmtId="0" fontId="115" fillId="0" borderId="0" applyNumberFormat="0" applyFill="0" applyBorder="0" applyAlignment="0" applyProtection="0">
      <alignment vertical="center"/>
    </xf>
    <xf numFmtId="9" fontId="32" fillId="0" borderId="0" applyFont="0" applyFill="0" applyBorder="0" applyAlignment="0" applyProtection="0">
      <alignment vertical="center"/>
    </xf>
    <xf numFmtId="0" fontId="77" fillId="0" borderId="0" applyNumberFormat="0" applyFill="0" applyBorder="0" applyAlignment="0" applyProtection="0">
      <alignment vertical="center"/>
    </xf>
    <xf numFmtId="0" fontId="55" fillId="0" borderId="0" applyNumberFormat="0" applyFill="0" applyBorder="0" applyAlignment="0" applyProtection="0">
      <alignment vertical="center"/>
    </xf>
    <xf numFmtId="9" fontId="32" fillId="0" borderId="0" applyFont="0" applyFill="0" applyBorder="0" applyAlignment="0" applyProtection="0">
      <alignment vertical="center"/>
    </xf>
    <xf numFmtId="0" fontId="77" fillId="0" borderId="0" applyNumberFormat="0" applyFill="0" applyBorder="0" applyAlignment="0" applyProtection="0">
      <alignment vertical="center"/>
    </xf>
    <xf numFmtId="9" fontId="32" fillId="0" borderId="0" applyFont="0" applyFill="0" applyBorder="0" applyAlignment="0" applyProtection="0">
      <alignment vertical="center"/>
    </xf>
    <xf numFmtId="0" fontId="118" fillId="0" borderId="22" applyNumberFormat="0" applyFill="0" applyProtection="0">
      <alignment horizontal="center" vertical="center"/>
    </xf>
    <xf numFmtId="188" fontId="32" fillId="0" borderId="0" applyFont="0" applyFill="0" applyBorder="0" applyAlignment="0" applyProtection="0">
      <alignment vertical="center"/>
    </xf>
    <xf numFmtId="0" fontId="71" fillId="0" borderId="22" applyNumberFormat="0" applyFill="0" applyProtection="0">
      <alignment horizontal="right" vertical="center"/>
    </xf>
    <xf numFmtId="0" fontId="71" fillId="0" borderId="22" applyNumberFormat="0" applyFill="0" applyProtection="0">
      <alignment horizontal="right" vertical="center"/>
    </xf>
    <xf numFmtId="0" fontId="56" fillId="0" borderId="26" applyNumberFormat="0" applyFill="0" applyAlignment="0" applyProtection="0">
      <alignment vertical="center"/>
    </xf>
    <xf numFmtId="0" fontId="56" fillId="0" borderId="26" applyNumberFormat="0" applyFill="0" applyAlignment="0" applyProtection="0">
      <alignment vertical="center"/>
    </xf>
    <xf numFmtId="0" fontId="102" fillId="0" borderId="43" applyNumberFormat="0" applyFill="0" applyAlignment="0" applyProtection="0">
      <alignment vertical="center"/>
    </xf>
    <xf numFmtId="0" fontId="32" fillId="0" borderId="0">
      <alignment vertical="center"/>
    </xf>
    <xf numFmtId="0" fontId="56" fillId="0" borderId="26" applyNumberFormat="0" applyFill="0" applyAlignment="0" applyProtection="0">
      <alignment vertical="center"/>
    </xf>
    <xf numFmtId="0" fontId="32" fillId="0" borderId="0">
      <alignment vertical="center"/>
    </xf>
    <xf numFmtId="0" fontId="102" fillId="0" borderId="43" applyNumberFormat="0" applyFill="0" applyAlignment="0" applyProtection="0">
      <alignment vertical="center"/>
    </xf>
    <xf numFmtId="0" fontId="32" fillId="0" borderId="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63" fillId="8" borderId="0" applyNumberFormat="0" applyBorder="0" applyAlignment="0" applyProtection="0">
      <alignment vertical="center"/>
    </xf>
    <xf numFmtId="0" fontId="68" fillId="0" borderId="33" applyNumberFormat="0" applyFill="0" applyAlignment="0" applyProtection="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32" fillId="0" borderId="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102" fillId="0" borderId="43" applyNumberFormat="0" applyFill="0" applyAlignment="0" applyProtection="0">
      <alignment vertical="center"/>
    </xf>
    <xf numFmtId="0" fontId="32" fillId="0" borderId="0"/>
    <xf numFmtId="0" fontId="32" fillId="0" borderId="0">
      <alignment vertical="center"/>
    </xf>
    <xf numFmtId="0" fontId="102" fillId="0" borderId="43" applyNumberFormat="0" applyFill="0" applyAlignment="0" applyProtection="0">
      <alignment vertical="center"/>
    </xf>
    <xf numFmtId="0" fontId="63" fillId="8" borderId="0" applyNumberFormat="0" applyBorder="0" applyAlignment="0" applyProtection="0">
      <alignment vertical="center"/>
    </xf>
    <xf numFmtId="0" fontId="117" fillId="0" borderId="49" applyNumberFormat="0" applyFill="0" applyAlignment="0" applyProtection="0">
      <alignment vertical="center"/>
    </xf>
    <xf numFmtId="0" fontId="63" fillId="8" borderId="0" applyNumberFormat="0" applyBorder="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71" fillId="0" borderId="22" applyNumberFormat="0" applyFill="0" applyProtection="0">
      <alignment horizontal="lef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68" fillId="0" borderId="0" applyNumberFormat="0" applyFill="0" applyBorder="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68" fillId="0" borderId="33" applyNumberFormat="0" applyFill="0" applyAlignment="0" applyProtection="0">
      <alignment vertical="center"/>
    </xf>
    <xf numFmtId="0" fontId="83" fillId="0" borderId="1">
      <alignment horizontal="left" vertical="center"/>
    </xf>
    <xf numFmtId="0" fontId="68" fillId="0" borderId="33" applyNumberFormat="0" applyFill="0" applyAlignment="0" applyProtection="0">
      <alignment vertical="center"/>
    </xf>
    <xf numFmtId="0" fontId="32" fillId="0" borderId="0">
      <alignment vertical="center"/>
    </xf>
    <xf numFmtId="0" fontId="68" fillId="0" borderId="33" applyNumberFormat="0" applyFill="0" applyAlignment="0" applyProtection="0">
      <alignment vertical="center"/>
    </xf>
    <xf numFmtId="0" fontId="32" fillId="0" borderId="0">
      <alignment vertical="center"/>
    </xf>
    <xf numFmtId="1" fontId="71" fillId="0" borderId="24" applyFill="0" applyProtection="0">
      <alignment horizontal="center" vertical="center"/>
    </xf>
    <xf numFmtId="0" fontId="68" fillId="0" borderId="33" applyNumberFormat="0" applyFill="0" applyAlignment="0" applyProtection="0">
      <alignment vertical="center"/>
    </xf>
    <xf numFmtId="193" fontId="0" fillId="0" borderId="0" applyFont="0" applyFill="0" applyBorder="0" applyAlignment="0" applyProtection="0">
      <alignment vertical="center"/>
    </xf>
    <xf numFmtId="0" fontId="117"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79" fillId="19" borderId="0" applyNumberFormat="0" applyBorder="0" applyAlignment="0" applyProtection="0">
      <alignment vertical="center"/>
    </xf>
    <xf numFmtId="0" fontId="0" fillId="0" borderId="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43" fontId="0" fillId="0" borderId="0" applyFont="0" applyFill="0" applyBorder="0" applyAlignment="0" applyProtection="0">
      <alignment vertical="center"/>
    </xf>
    <xf numFmtId="0" fontId="68"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0" fillId="0" borderId="0">
      <alignment vertical="center"/>
    </xf>
    <xf numFmtId="0" fontId="77" fillId="0" borderId="0" applyNumberFormat="0" applyFill="0" applyBorder="0" applyAlignment="0" applyProtection="0">
      <alignment vertical="center"/>
    </xf>
    <xf numFmtId="0" fontId="90" fillId="7" borderId="35" applyNumberFormat="0" applyAlignment="0" applyProtection="0">
      <alignment vertical="center"/>
    </xf>
    <xf numFmtId="0" fontId="0" fillId="0" borderId="0">
      <alignment vertical="center"/>
    </xf>
    <xf numFmtId="0" fontId="77" fillId="0" borderId="0" applyNumberFormat="0" applyFill="0" applyBorder="0" applyAlignment="0" applyProtection="0">
      <alignment vertical="center"/>
    </xf>
    <xf numFmtId="0" fontId="77" fillId="0" borderId="0" applyNumberFormat="0" applyFill="0" applyBorder="0" applyAlignment="0" applyProtection="0">
      <alignment vertical="center"/>
    </xf>
    <xf numFmtId="0" fontId="32" fillId="0" borderId="0">
      <alignment vertical="center"/>
    </xf>
    <xf numFmtId="0" fontId="118" fillId="0" borderId="22" applyNumberFormat="0" applyFill="0" applyProtection="0">
      <alignment horizontal="center" vertical="center"/>
    </xf>
    <xf numFmtId="0" fontId="118" fillId="0" borderId="22" applyNumberFormat="0" applyFill="0" applyProtection="0">
      <alignment horizontal="center" vertical="center"/>
    </xf>
    <xf numFmtId="0" fontId="63" fillId="5" borderId="0" applyNumberFormat="0" applyBorder="0" applyAlignment="0" applyProtection="0">
      <alignment vertical="center"/>
    </xf>
    <xf numFmtId="0" fontId="118" fillId="0" borderId="22" applyNumberFormat="0" applyFill="0" applyProtection="0">
      <alignment horizontal="center" vertical="center"/>
    </xf>
    <xf numFmtId="0" fontId="118" fillId="0" borderId="22" applyNumberFormat="0" applyFill="0" applyProtection="0">
      <alignment horizontal="center" vertical="center"/>
    </xf>
    <xf numFmtId="0" fontId="79" fillId="4" borderId="0" applyNumberFormat="0" applyBorder="0" applyAlignment="0" applyProtection="0">
      <alignment vertical="center"/>
    </xf>
    <xf numFmtId="0" fontId="118" fillId="0" borderId="22" applyNumberFormat="0" applyFill="0" applyProtection="0">
      <alignment horizontal="center" vertical="center"/>
    </xf>
    <xf numFmtId="0" fontId="118" fillId="0" borderId="22" applyNumberFormat="0" applyFill="0" applyProtection="0">
      <alignment horizontal="center" vertical="center"/>
    </xf>
    <xf numFmtId="0" fontId="118" fillId="0" borderId="22" applyNumberFormat="0" applyFill="0" applyProtection="0">
      <alignment horizontal="center" vertical="center"/>
    </xf>
    <xf numFmtId="0" fontId="119" fillId="0" borderId="0" applyNumberFormat="0" applyFill="0" applyBorder="0" applyAlignment="0" applyProtection="0">
      <alignment vertical="center"/>
    </xf>
    <xf numFmtId="0" fontId="119" fillId="0" borderId="0" applyNumberFormat="0" applyFill="0" applyBorder="0" applyAlignment="0" applyProtection="0">
      <alignment vertical="center"/>
    </xf>
    <xf numFmtId="0" fontId="32" fillId="0" borderId="0">
      <alignment vertical="center"/>
    </xf>
    <xf numFmtId="0" fontId="69" fillId="0" borderId="24" applyNumberFormat="0" applyFill="0" applyProtection="0">
      <alignment horizontal="center" vertical="center"/>
    </xf>
    <xf numFmtId="0" fontId="32" fillId="0" borderId="0">
      <alignment vertical="center"/>
    </xf>
    <xf numFmtId="0" fontId="69" fillId="0" borderId="24" applyNumberFormat="0" applyFill="0" applyProtection="0">
      <alignment horizontal="center" vertical="center"/>
    </xf>
    <xf numFmtId="0" fontId="32" fillId="0" borderId="0">
      <alignment vertical="center"/>
    </xf>
    <xf numFmtId="0" fontId="32" fillId="0" borderId="0">
      <alignment vertical="center"/>
    </xf>
    <xf numFmtId="0" fontId="69" fillId="0" borderId="24" applyNumberFormat="0" applyFill="0" applyProtection="0">
      <alignment horizontal="center" vertical="center"/>
    </xf>
    <xf numFmtId="0" fontId="32" fillId="0" borderId="0">
      <alignment vertical="center"/>
    </xf>
    <xf numFmtId="0" fontId="69" fillId="0" borderId="24" applyNumberFormat="0" applyFill="0" applyProtection="0">
      <alignment horizontal="center" vertical="center"/>
    </xf>
    <xf numFmtId="0" fontId="32" fillId="0" borderId="0">
      <alignment vertical="center"/>
    </xf>
    <xf numFmtId="0" fontId="69" fillId="0" borderId="24" applyNumberFormat="0" applyFill="0" applyProtection="0">
      <alignment horizontal="center" vertical="center"/>
    </xf>
    <xf numFmtId="0" fontId="55" fillId="0" borderId="0" applyNumberFormat="0" applyFill="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55" fillId="0" borderId="0" applyNumberFormat="0" applyFill="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19" borderId="0" applyNumberFormat="0" applyBorder="0" applyAlignment="0" applyProtection="0">
      <alignment vertical="center"/>
    </xf>
    <xf numFmtId="0" fontId="98" fillId="0" borderId="0" applyNumberFormat="0" applyFill="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79" fillId="4" borderId="0" applyNumberFormat="0" applyBorder="0" applyAlignment="0" applyProtection="0">
      <alignment vertical="center"/>
    </xf>
    <xf numFmtId="0" fontId="104" fillId="19" borderId="0" applyNumberFormat="0" applyBorder="0" applyAlignment="0" applyProtection="0">
      <alignment vertical="center"/>
    </xf>
    <xf numFmtId="0" fontId="79" fillId="4" borderId="0" applyNumberFormat="0" applyBorder="0" applyAlignment="0" applyProtection="0">
      <alignment vertical="center"/>
    </xf>
    <xf numFmtId="0" fontId="32" fillId="0" borderId="0">
      <alignment vertical="center"/>
    </xf>
    <xf numFmtId="0" fontId="79" fillId="4" borderId="0" applyNumberFormat="0" applyBorder="0" applyAlignment="0" applyProtection="0">
      <alignment vertical="center"/>
    </xf>
    <xf numFmtId="0" fontId="104" fillId="19" borderId="0" applyNumberFormat="0" applyBorder="0" applyAlignment="0" applyProtection="0">
      <alignment vertical="center"/>
    </xf>
    <xf numFmtId="0" fontId="104"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79" fillId="19" borderId="0" applyNumberFormat="0" applyBorder="0" applyAlignment="0" applyProtection="0">
      <alignment vertical="center"/>
    </xf>
    <xf numFmtId="0" fontId="32" fillId="0" borderId="0">
      <alignment vertical="center"/>
    </xf>
    <xf numFmtId="0" fontId="104" fillId="4" borderId="0" applyNumberFormat="0" applyBorder="0" applyAlignment="0" applyProtection="0">
      <alignment vertical="center"/>
    </xf>
    <xf numFmtId="0" fontId="104" fillId="4" borderId="0" applyNumberFormat="0" applyBorder="0" applyAlignment="0" applyProtection="0">
      <alignment vertical="center"/>
    </xf>
    <xf numFmtId="0" fontId="104" fillId="4" borderId="0" applyNumberFormat="0" applyBorder="0" applyAlignment="0" applyProtection="0">
      <alignment vertical="center"/>
    </xf>
    <xf numFmtId="0" fontId="104" fillId="4" borderId="0" applyNumberFormat="0" applyBorder="0" applyAlignment="0" applyProtection="0">
      <alignment vertical="center"/>
    </xf>
    <xf numFmtId="0" fontId="0" fillId="0" borderId="0">
      <alignment vertical="center"/>
    </xf>
    <xf numFmtId="0" fontId="104" fillId="4" borderId="0" applyNumberFormat="0" applyBorder="0" applyAlignment="0" applyProtection="0">
      <alignment vertical="center"/>
    </xf>
    <xf numFmtId="0" fontId="104" fillId="4" borderId="0" applyNumberFormat="0" applyBorder="0" applyAlignment="0" applyProtection="0">
      <alignment vertical="center"/>
    </xf>
    <xf numFmtId="0" fontId="94" fillId="13" borderId="0" applyNumberFormat="0" applyBorder="0" applyAlignment="0" applyProtection="0">
      <alignment vertical="center"/>
    </xf>
    <xf numFmtId="0" fontId="104" fillId="4" borderId="0" applyNumberFormat="0" applyBorder="0" applyAlignment="0" applyProtection="0">
      <alignment vertical="center"/>
    </xf>
    <xf numFmtId="0" fontId="85" fillId="4" borderId="0" applyNumberFormat="0" applyBorder="0" applyAlignment="0" applyProtection="0">
      <alignment vertical="center"/>
    </xf>
    <xf numFmtId="0" fontId="79" fillId="19" borderId="0" applyNumberFormat="0" applyBorder="0" applyAlignment="0" applyProtection="0">
      <alignment vertical="center"/>
    </xf>
    <xf numFmtId="0" fontId="90" fillId="7" borderId="35" applyNumberFormat="0" applyAlignment="0" applyProtection="0">
      <alignment vertical="center"/>
    </xf>
    <xf numFmtId="0" fontId="32" fillId="0" borderId="0">
      <alignment vertical="center"/>
    </xf>
    <xf numFmtId="0" fontId="32" fillId="0" borderId="0">
      <alignment vertical="center"/>
    </xf>
    <xf numFmtId="0" fontId="61" fillId="0" borderId="0">
      <alignment vertical="center"/>
    </xf>
    <xf numFmtId="0" fontId="79" fillId="19" borderId="0" applyNumberFormat="0" applyBorder="0" applyAlignment="0" applyProtection="0">
      <alignment vertical="center"/>
    </xf>
    <xf numFmtId="0" fontId="90" fillId="7" borderId="35" applyNumberFormat="0" applyAlignment="0" applyProtection="0">
      <alignment vertical="center"/>
    </xf>
    <xf numFmtId="0" fontId="32" fillId="0" borderId="0">
      <alignment vertical="center"/>
    </xf>
    <xf numFmtId="0" fontId="7" fillId="0" borderId="0">
      <alignment vertical="center"/>
    </xf>
    <xf numFmtId="0" fontId="7" fillId="0" borderId="0">
      <alignment vertical="center"/>
    </xf>
    <xf numFmtId="0" fontId="79" fillId="19" borderId="0" applyNumberFormat="0" applyBorder="0" applyAlignment="0" applyProtection="0">
      <alignment vertical="center"/>
    </xf>
    <xf numFmtId="0" fontId="7" fillId="0" borderId="0">
      <alignment vertical="center"/>
    </xf>
    <xf numFmtId="0" fontId="79" fillId="19"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62" fillId="0" borderId="29" applyNumberFormat="0" applyFill="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63" fillId="8" borderId="0" applyNumberFormat="0" applyBorder="0" applyAlignment="0" applyProtection="0">
      <alignment vertical="center"/>
    </xf>
    <xf numFmtId="0" fontId="32" fillId="0" borderId="0">
      <alignment vertical="center"/>
    </xf>
    <xf numFmtId="0" fontId="32" fillId="0" borderId="0">
      <alignment vertical="center"/>
    </xf>
    <xf numFmtId="0" fontId="100" fillId="23" borderId="42" applyNumberFormat="0" applyAlignment="0" applyProtection="0">
      <alignment vertical="center"/>
    </xf>
    <xf numFmtId="0" fontId="0" fillId="0" borderId="0">
      <alignment vertical="center"/>
    </xf>
    <xf numFmtId="0" fontId="0" fillId="0" borderId="0">
      <alignment vertical="center"/>
    </xf>
    <xf numFmtId="0" fontId="120" fillId="0" borderId="0" applyNumberFormat="0" applyFill="0" applyBorder="0" applyAlignment="0" applyProtection="0">
      <alignment vertical="center"/>
    </xf>
    <xf numFmtId="0" fontId="32" fillId="0" borderId="0">
      <alignment vertical="center"/>
    </xf>
    <xf numFmtId="0" fontId="32" fillId="0" borderId="0">
      <alignment vertical="center"/>
    </xf>
    <xf numFmtId="0" fontId="0" fillId="10" borderId="30" applyNumberFormat="0" applyFont="0" applyAlignment="0" applyProtection="0">
      <alignment vertical="center"/>
    </xf>
    <xf numFmtId="0" fontId="0" fillId="0" borderId="0">
      <alignment vertical="center"/>
    </xf>
    <xf numFmtId="0" fontId="32" fillId="0" borderId="0">
      <alignment vertical="center"/>
    </xf>
    <xf numFmtId="0" fontId="0" fillId="10" borderId="30" applyNumberFormat="0" applyFont="0" applyAlignment="0" applyProtection="0">
      <alignment vertical="center"/>
    </xf>
    <xf numFmtId="0" fontId="0" fillId="0" borderId="0">
      <alignment vertical="center"/>
    </xf>
    <xf numFmtId="0" fontId="32" fillId="0" borderId="0">
      <alignment vertical="center"/>
    </xf>
    <xf numFmtId="0" fontId="32" fillId="0" borderId="0"/>
    <xf numFmtId="0" fontId="32" fillId="0" borderId="0">
      <alignment vertical="center"/>
    </xf>
    <xf numFmtId="0" fontId="0" fillId="10" borderId="30" applyNumberFormat="0" applyFont="0" applyAlignment="0" applyProtection="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94" fillId="13" borderId="0" applyNumberFormat="0" applyBorder="0" applyAlignment="0" applyProtection="0">
      <alignment vertical="center"/>
    </xf>
    <xf numFmtId="0" fontId="53" fillId="62" borderId="0" applyNumberFormat="0" applyBorder="0" applyAlignment="0" applyProtection="0">
      <alignment vertical="center"/>
    </xf>
    <xf numFmtId="0" fontId="32" fillId="0" borderId="0">
      <alignment vertical="center"/>
    </xf>
    <xf numFmtId="0" fontId="32" fillId="0" borderId="0">
      <alignment vertical="center"/>
    </xf>
    <xf numFmtId="0" fontId="94" fillId="13"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53" fillId="55"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1" fontId="71" fillId="0" borderId="24" applyFill="0" applyProtection="0">
      <alignment horizontal="center" vertical="center"/>
    </xf>
    <xf numFmtId="0" fontId="32" fillId="0" borderId="0">
      <alignment vertical="center"/>
    </xf>
    <xf numFmtId="1" fontId="71" fillId="0" borderId="24" applyFill="0" applyProtection="0">
      <alignment horizontal="center" vertical="center"/>
    </xf>
    <xf numFmtId="0" fontId="32" fillId="0" borderId="0">
      <alignment vertical="center"/>
    </xf>
    <xf numFmtId="0" fontId="7"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60" fillId="11" borderId="28" applyNumberFormat="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90" fillId="7" borderId="35" applyNumberFormat="0" applyAlignment="0" applyProtection="0">
      <alignment vertical="center"/>
    </xf>
    <xf numFmtId="0" fontId="58" fillId="8"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100" fillId="23" borderId="42" applyNumberFormat="0" applyAlignment="0" applyProtection="0">
      <alignment vertical="center"/>
    </xf>
    <xf numFmtId="0" fontId="32" fillId="0" borderId="0">
      <alignment vertical="center"/>
    </xf>
    <xf numFmtId="0" fontId="32" fillId="0" borderId="0">
      <alignment vertical="center"/>
    </xf>
    <xf numFmtId="0" fontId="60" fillId="11" borderId="28" applyNumberFormat="0" applyAlignment="0" applyProtection="0">
      <alignment vertical="center"/>
    </xf>
    <xf numFmtId="0" fontId="100" fillId="23" borderId="42" applyNumberFormat="0" applyAlignment="0" applyProtection="0">
      <alignment vertical="center"/>
    </xf>
    <xf numFmtId="0" fontId="32" fillId="0" borderId="0">
      <alignment vertical="center"/>
    </xf>
    <xf numFmtId="193" fontId="0" fillId="0" borderId="0" applyFont="0" applyFill="0" applyBorder="0" applyAlignment="0" applyProtection="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100" fillId="23" borderId="42" applyNumberFormat="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90" fillId="7" borderId="35"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0" fillId="11" borderId="28" applyNumberFormat="0" applyAlignment="0" applyProtection="0">
      <alignment vertical="center"/>
    </xf>
    <xf numFmtId="0" fontId="32" fillId="0" borderId="0">
      <alignment vertical="center"/>
    </xf>
    <xf numFmtId="0" fontId="60" fillId="11" borderId="28" applyNumberFormat="0" applyAlignment="0" applyProtection="0">
      <alignment vertical="center"/>
    </xf>
    <xf numFmtId="0" fontId="32" fillId="0" borderId="0">
      <alignment vertical="center"/>
    </xf>
    <xf numFmtId="0" fontId="94" fillId="13" borderId="0" applyNumberFormat="0" applyBorder="0" applyAlignment="0" applyProtection="0">
      <alignment vertical="center"/>
    </xf>
    <xf numFmtId="0" fontId="0" fillId="0" borderId="0">
      <alignment vertical="center"/>
    </xf>
    <xf numFmtId="0" fontId="94" fillId="13" borderId="0" applyNumberFormat="0" applyBorder="0" applyAlignment="0" applyProtection="0">
      <alignment vertical="center"/>
    </xf>
    <xf numFmtId="0" fontId="0" fillId="0" borderId="0">
      <alignment vertical="center"/>
    </xf>
    <xf numFmtId="0" fontId="94" fillId="13"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07" fillId="66" borderId="0" applyNumberFormat="0" applyBorder="0" applyAlignment="0" applyProtection="0">
      <alignment vertical="center"/>
    </xf>
    <xf numFmtId="0" fontId="32" fillId="0" borderId="0">
      <alignment vertical="center"/>
    </xf>
    <xf numFmtId="0" fontId="32" fillId="0" borderId="0">
      <alignment vertical="center"/>
    </xf>
    <xf numFmtId="0" fontId="100" fillId="23" borderId="42" applyNumberFormat="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71" fillId="0" borderId="0">
      <alignment vertical="center"/>
    </xf>
    <xf numFmtId="0" fontId="32" fillId="0" borderId="0">
      <alignment vertical="center"/>
    </xf>
    <xf numFmtId="0" fontId="32" fillId="0" borderId="0">
      <alignment vertical="center"/>
    </xf>
    <xf numFmtId="0" fontId="60" fillId="11" borderId="28" applyNumberFormat="0" applyAlignment="0" applyProtection="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75" fillId="0" borderId="34" applyNumberFormat="0" applyFill="0" applyAlignment="0" applyProtection="0">
      <alignment vertical="center"/>
    </xf>
    <xf numFmtId="0" fontId="0" fillId="0" borderId="0">
      <alignment vertical="center"/>
    </xf>
    <xf numFmtId="0" fontId="63" fillId="5" borderId="0" applyNumberFormat="0" applyBorder="0" applyAlignment="0" applyProtection="0">
      <alignment vertical="center"/>
    </xf>
    <xf numFmtId="0" fontId="0" fillId="0" borderId="0">
      <alignment vertical="center"/>
    </xf>
    <xf numFmtId="0" fontId="0" fillId="0" borderId="0">
      <alignment vertical="center"/>
    </xf>
    <xf numFmtId="0" fontId="7" fillId="0" borderId="0" applyAlignment="0"/>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2" fillId="0" borderId="0">
      <alignment vertical="center"/>
    </xf>
    <xf numFmtId="0" fontId="0" fillId="0" borderId="0">
      <alignment vertical="center"/>
    </xf>
    <xf numFmtId="0" fontId="0" fillId="0" borderId="0">
      <alignment vertical="center"/>
    </xf>
    <xf numFmtId="0" fontId="0" fillId="10" borderId="30" applyNumberFormat="0" applyFont="0" applyAlignment="0" applyProtection="0">
      <alignment vertical="center"/>
    </xf>
    <xf numFmtId="0" fontId="83" fillId="0" borderId="1">
      <alignment horizontal="left" vertical="center"/>
    </xf>
    <xf numFmtId="0" fontId="83" fillId="0" borderId="1">
      <alignment horizontal="left" vertical="center"/>
    </xf>
    <xf numFmtId="0" fontId="0" fillId="10" borderId="30" applyNumberFormat="0" applyFont="0" applyAlignment="0" applyProtection="0">
      <alignment vertical="center"/>
    </xf>
    <xf numFmtId="0" fontId="83" fillId="0" borderId="1">
      <alignment horizontal="left" vertical="center"/>
    </xf>
    <xf numFmtId="0" fontId="83" fillId="0" borderId="1">
      <alignment horizontal="left" vertical="center"/>
    </xf>
    <xf numFmtId="0" fontId="83" fillId="0" borderId="1">
      <alignment horizontal="left" vertical="center"/>
    </xf>
    <xf numFmtId="0" fontId="0" fillId="0" borderId="0">
      <alignment vertical="center"/>
    </xf>
    <xf numFmtId="0" fontId="0" fillId="0" borderId="0">
      <alignment vertical="center"/>
    </xf>
    <xf numFmtId="0" fontId="32" fillId="0" borderId="0">
      <alignment vertical="center"/>
    </xf>
    <xf numFmtId="0" fontId="81" fillId="11" borderId="35" applyNumberFormat="0" applyAlignment="0" applyProtection="0">
      <alignment vertical="center"/>
    </xf>
    <xf numFmtId="0" fontId="32" fillId="0" borderId="0">
      <alignment vertical="center"/>
    </xf>
    <xf numFmtId="1" fontId="71" fillId="0" borderId="24" applyFill="0" applyProtection="0">
      <alignment horizontal="center" vertical="center"/>
    </xf>
    <xf numFmtId="0" fontId="32" fillId="0" borderId="0">
      <alignment vertical="center"/>
    </xf>
    <xf numFmtId="0" fontId="81" fillId="11" borderId="35" applyNumberFormat="0" applyAlignment="0" applyProtection="0">
      <alignment vertical="center"/>
    </xf>
    <xf numFmtId="0" fontId="32" fillId="0" borderId="0">
      <alignment vertical="center"/>
    </xf>
    <xf numFmtId="0" fontId="32" fillId="0" borderId="0">
      <alignment vertical="center"/>
    </xf>
    <xf numFmtId="0" fontId="103"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58" fillId="8" borderId="0" applyNumberFormat="0" applyBorder="0" applyAlignment="0" applyProtection="0">
      <alignment vertical="center"/>
    </xf>
    <xf numFmtId="0" fontId="71" fillId="0" borderId="22" applyNumberFormat="0" applyFill="0" applyProtection="0">
      <alignment horizontal="left" vertical="center"/>
    </xf>
    <xf numFmtId="0" fontId="63" fillId="8" borderId="0" applyNumberFormat="0" applyBorder="0" applyAlignment="0" applyProtection="0">
      <alignment vertical="center"/>
    </xf>
    <xf numFmtId="0" fontId="58" fillId="5" borderId="0" applyNumberFormat="0" applyBorder="0" applyAlignment="0" applyProtection="0">
      <alignment vertical="center"/>
    </xf>
    <xf numFmtId="0" fontId="58" fillId="5" borderId="0" applyNumberFormat="0" applyBorder="0" applyAlignment="0" applyProtection="0">
      <alignment vertical="center"/>
    </xf>
    <xf numFmtId="0" fontId="58"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55" fillId="0" borderId="0" applyNumberFormat="0" applyFill="0" applyBorder="0" applyAlignment="0" applyProtection="0">
      <alignment vertical="center"/>
    </xf>
    <xf numFmtId="0" fontId="63" fillId="5" borderId="0" applyNumberFormat="0" applyBorder="0" applyAlignment="0" applyProtection="0">
      <alignment vertical="center"/>
    </xf>
    <xf numFmtId="0" fontId="55" fillId="0" borderId="0" applyNumberFormat="0" applyFill="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58" fillId="8" borderId="0" applyNumberFormat="0" applyBorder="0" applyAlignment="0" applyProtection="0">
      <alignment vertical="center"/>
    </xf>
    <xf numFmtId="0" fontId="58" fillId="8" borderId="0" applyNumberFormat="0" applyBorder="0" applyAlignment="0" applyProtection="0">
      <alignment vertical="center"/>
    </xf>
    <xf numFmtId="0" fontId="58" fillId="8" borderId="0" applyNumberFormat="0" applyBorder="0" applyAlignment="0" applyProtection="0">
      <alignment vertical="center"/>
    </xf>
    <xf numFmtId="0" fontId="58" fillId="8" borderId="0" applyNumberFormat="0" applyBorder="0" applyAlignment="0" applyProtection="0">
      <alignment vertical="center"/>
    </xf>
    <xf numFmtId="0" fontId="58" fillId="8" borderId="0" applyNumberFormat="0" applyBorder="0" applyAlignment="0" applyProtection="0">
      <alignment vertical="center"/>
    </xf>
    <xf numFmtId="0" fontId="58" fillId="8" borderId="0" applyNumberFormat="0" applyBorder="0" applyAlignment="0" applyProtection="0">
      <alignment vertical="center"/>
    </xf>
    <xf numFmtId="0" fontId="63" fillId="5" borderId="0" applyNumberFormat="0" applyBorder="0" applyAlignment="0" applyProtection="0">
      <alignment vertical="center"/>
    </xf>
    <xf numFmtId="0" fontId="63" fillId="5" borderId="0" applyNumberFormat="0" applyBorder="0" applyAlignment="0" applyProtection="0">
      <alignment vertical="center"/>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47" applyNumberFormat="0" applyFill="0" applyAlignment="0" applyProtection="0">
      <alignment vertical="center"/>
    </xf>
    <xf numFmtId="0" fontId="98" fillId="0" borderId="0" applyNumberFormat="0" applyFill="0" applyBorder="0" applyAlignment="0" applyProtection="0">
      <alignment vertical="center"/>
    </xf>
    <xf numFmtId="0" fontId="100" fillId="23" borderId="42" applyNumberFormat="0" applyAlignment="0" applyProtection="0">
      <alignment vertical="center"/>
    </xf>
    <xf numFmtId="0" fontId="62" fillId="0" borderId="29" applyNumberFormat="0" applyFill="0" applyAlignment="0" applyProtection="0">
      <alignment vertical="center"/>
    </xf>
    <xf numFmtId="0" fontId="100" fillId="23" borderId="42" applyNumberFormat="0" applyAlignment="0" applyProtection="0">
      <alignment vertical="center"/>
    </xf>
    <xf numFmtId="0" fontId="62" fillId="0" borderId="29" applyNumberFormat="0" applyFill="0" applyAlignment="0" applyProtection="0">
      <alignment vertical="center"/>
    </xf>
    <xf numFmtId="0" fontId="100" fillId="23" borderId="42" applyNumberFormat="0" applyAlignment="0" applyProtection="0">
      <alignment vertical="center"/>
    </xf>
    <xf numFmtId="0" fontId="62" fillId="0" borderId="29" applyNumberFormat="0" applyFill="0" applyAlignment="0" applyProtection="0">
      <alignment vertical="center"/>
    </xf>
    <xf numFmtId="0" fontId="100" fillId="23" borderId="42" applyNumberFormat="0" applyAlignment="0" applyProtection="0">
      <alignment vertical="center"/>
    </xf>
    <xf numFmtId="0" fontId="62" fillId="0" borderId="29" applyNumberFormat="0" applyFill="0" applyAlignment="0" applyProtection="0">
      <alignment vertical="center"/>
    </xf>
    <xf numFmtId="0" fontId="100" fillId="23" borderId="42" applyNumberFormat="0" applyAlignment="0" applyProtection="0">
      <alignment vertical="center"/>
    </xf>
    <xf numFmtId="0" fontId="62" fillId="0" borderId="47"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98" fillId="0" borderId="0" applyNumberFormat="0" applyFill="0" applyBorder="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98" fillId="0" borderId="0" applyNumberFormat="0" applyFill="0" applyBorder="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4" fontId="0" fillId="0" borderId="0" applyFont="0" applyFill="0" applyBorder="0" applyAlignment="0" applyProtection="0">
      <alignment vertical="center"/>
    </xf>
    <xf numFmtId="0" fontId="62" fillId="0" borderId="29" applyNumberFormat="0" applyFill="0" applyAlignment="0" applyProtection="0">
      <alignment vertical="center"/>
    </xf>
    <xf numFmtId="0" fontId="62" fillId="0" borderId="29" applyNumberFormat="0" applyFill="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81" fillId="11" borderId="35"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100" fillId="23" borderId="42" applyNumberFormat="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69" fillId="0" borderId="24" applyNumberFormat="0" applyFill="0" applyProtection="0">
      <alignment horizontal="lef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75" fillId="0" borderId="34" applyNumberFormat="0" applyFill="0" applyAlignment="0" applyProtection="0">
      <alignment vertical="center"/>
    </xf>
    <xf numFmtId="0" fontId="61" fillId="0" borderId="0">
      <alignment vertical="center"/>
    </xf>
    <xf numFmtId="43" fontId="0" fillId="0" borderId="0" applyFont="0" applyFill="0" applyBorder="0" applyAlignment="0" applyProtection="0">
      <alignment vertical="center"/>
    </xf>
    <xf numFmtId="179" fontId="0" fillId="0" borderId="0" applyFont="0" applyFill="0" applyBorder="0" applyAlignment="0" applyProtection="0">
      <alignment vertical="center"/>
    </xf>
    <xf numFmtId="0" fontId="90" fillId="7" borderId="35" applyNumberFormat="0" applyAlignment="0" applyProtection="0">
      <alignment vertical="center"/>
    </xf>
    <xf numFmtId="0" fontId="32" fillId="0" borderId="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53" fillId="65" borderId="0" applyNumberFormat="0" applyBorder="0" applyAlignment="0" applyProtection="0">
      <alignment vertical="center"/>
    </xf>
    <xf numFmtId="43" fontId="0" fillId="0" borderId="0" applyFont="0" applyFill="0" applyBorder="0" applyAlignment="0" applyProtection="0">
      <alignment vertical="center"/>
    </xf>
    <xf numFmtId="0" fontId="107" fillId="67" borderId="0" applyNumberFormat="0" applyBorder="0" applyAlignment="0" applyProtection="0">
      <alignment vertical="center"/>
    </xf>
    <xf numFmtId="0" fontId="107" fillId="67" borderId="0" applyNumberFormat="0" applyBorder="0" applyAlignment="0" applyProtection="0">
      <alignment vertical="center"/>
    </xf>
    <xf numFmtId="0" fontId="107" fillId="61" borderId="0" applyNumberFormat="0" applyBorder="0" applyAlignment="0" applyProtection="0">
      <alignment vertical="center"/>
    </xf>
    <xf numFmtId="0" fontId="107" fillId="66" borderId="0" applyNumberFormat="0" applyBorder="0" applyAlignment="0" applyProtection="0">
      <alignment vertical="center"/>
    </xf>
    <xf numFmtId="0" fontId="53" fillId="55" borderId="0" applyNumberFormat="0" applyBorder="0" applyAlignment="0" applyProtection="0">
      <alignment vertical="center"/>
    </xf>
    <xf numFmtId="0" fontId="53" fillId="55" borderId="0" applyNumberFormat="0" applyBorder="0" applyAlignment="0" applyProtection="0">
      <alignment vertical="center"/>
    </xf>
    <xf numFmtId="0" fontId="53" fillId="55" borderId="0" applyNumberFormat="0" applyBorder="0" applyAlignment="0" applyProtection="0">
      <alignment vertical="center"/>
    </xf>
    <xf numFmtId="0" fontId="53" fillId="16" borderId="0" applyNumberFormat="0" applyBorder="0" applyAlignment="0" applyProtection="0">
      <alignment vertical="center"/>
    </xf>
    <xf numFmtId="0" fontId="53" fillId="68" borderId="0" applyNumberFormat="0" applyBorder="0" applyAlignment="0" applyProtection="0">
      <alignment vertical="center"/>
    </xf>
    <xf numFmtId="0" fontId="53" fillId="68" borderId="0" applyNumberFormat="0" applyBorder="0" applyAlignment="0" applyProtection="0">
      <alignment vertical="center"/>
    </xf>
    <xf numFmtId="0" fontId="53" fillId="35" borderId="0" applyNumberFormat="0" applyBorder="0" applyAlignment="0" applyProtection="0">
      <alignment vertical="center"/>
    </xf>
    <xf numFmtId="0" fontId="53" fillId="35" borderId="0" applyNumberFormat="0" applyBorder="0" applyAlignment="0" applyProtection="0">
      <alignment vertical="center"/>
    </xf>
    <xf numFmtId="0" fontId="53" fillId="14" borderId="0" applyNumberFormat="0" applyBorder="0" applyAlignment="0" applyProtection="0">
      <alignment vertical="center"/>
    </xf>
    <xf numFmtId="0" fontId="53" fillId="51" borderId="0" applyNumberFormat="0" applyBorder="0" applyAlignment="0" applyProtection="0">
      <alignment vertical="center"/>
    </xf>
    <xf numFmtId="0" fontId="94" fillId="13" borderId="0" applyNumberFormat="0" applyBorder="0" applyAlignment="0" applyProtection="0">
      <alignment vertical="center"/>
    </xf>
    <xf numFmtId="0" fontId="53" fillId="51" borderId="0" applyNumberFormat="0" applyBorder="0" applyAlignment="0" applyProtection="0">
      <alignment vertical="center"/>
    </xf>
    <xf numFmtId="0" fontId="53" fillId="51" borderId="0" applyNumberFormat="0" applyBorder="0" applyAlignment="0" applyProtection="0">
      <alignment vertical="center"/>
    </xf>
    <xf numFmtId="0" fontId="94" fillId="13" borderId="0" applyNumberFormat="0" applyBorder="0" applyAlignment="0" applyProtection="0">
      <alignment vertical="center"/>
    </xf>
    <xf numFmtId="0" fontId="53" fillId="51" borderId="0" applyNumberFormat="0" applyBorder="0" applyAlignment="0" applyProtection="0">
      <alignment vertical="center"/>
    </xf>
    <xf numFmtId="0" fontId="53" fillId="65" borderId="0" applyNumberFormat="0" applyBorder="0" applyAlignment="0" applyProtection="0">
      <alignment vertical="center"/>
    </xf>
    <xf numFmtId="0" fontId="53" fillId="65" borderId="0" applyNumberFormat="0" applyBorder="0" applyAlignment="0" applyProtection="0">
      <alignment vertical="center"/>
    </xf>
    <xf numFmtId="0" fontId="53" fillId="12"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59" borderId="0" applyNumberFormat="0" applyBorder="0" applyAlignment="0" applyProtection="0">
      <alignment vertical="center"/>
    </xf>
    <xf numFmtId="0" fontId="53" fillId="59" borderId="0" applyNumberFormat="0" applyBorder="0" applyAlignment="0" applyProtection="0">
      <alignment vertical="center"/>
    </xf>
    <xf numFmtId="186" fontId="71" fillId="0" borderId="24" applyFill="0" applyProtection="0">
      <alignment horizontal="right" vertical="center"/>
    </xf>
    <xf numFmtId="186" fontId="71" fillId="0" borderId="24" applyFill="0" applyProtection="0">
      <alignment horizontal="right" vertical="center"/>
    </xf>
    <xf numFmtId="186" fontId="71" fillId="0" borderId="24" applyFill="0" applyProtection="0">
      <alignment horizontal="right" vertical="center"/>
    </xf>
    <xf numFmtId="186" fontId="71" fillId="0" borderId="24" applyFill="0" applyProtection="0">
      <alignment horizontal="right" vertical="center"/>
    </xf>
    <xf numFmtId="0" fontId="71" fillId="0" borderId="22" applyNumberFormat="0" applyFill="0" applyProtection="0">
      <alignment horizontal="left" vertical="center"/>
    </xf>
    <xf numFmtId="0" fontId="71" fillId="0" borderId="22" applyNumberFormat="0" applyFill="0" applyProtection="0">
      <alignment horizontal="left" vertical="center"/>
    </xf>
    <xf numFmtId="0" fontId="71" fillId="0" borderId="22" applyNumberFormat="0" applyFill="0" applyProtection="0">
      <alignment horizontal="left" vertical="center"/>
    </xf>
    <xf numFmtId="0" fontId="71" fillId="0" borderId="22" applyNumberFormat="0" applyFill="0" applyProtection="0">
      <alignment horizontal="left" vertical="center"/>
    </xf>
    <xf numFmtId="0" fontId="94" fillId="13" borderId="0" applyNumberFormat="0" applyBorder="0" applyAlignment="0" applyProtection="0">
      <alignment vertical="center"/>
    </xf>
    <xf numFmtId="0" fontId="94" fillId="13" borderId="0" applyNumberFormat="0" applyBorder="0" applyAlignment="0" applyProtection="0">
      <alignment vertical="center"/>
    </xf>
    <xf numFmtId="0" fontId="94" fillId="13" borderId="0" applyNumberFormat="0" applyBorder="0" applyAlignment="0" applyProtection="0">
      <alignment vertical="center"/>
    </xf>
    <xf numFmtId="0" fontId="94" fillId="13" borderId="0" applyNumberFormat="0" applyBorder="0" applyAlignment="0" applyProtection="0">
      <alignment vertical="center"/>
    </xf>
    <xf numFmtId="0" fontId="94" fillId="13" borderId="0" applyNumberFormat="0" applyBorder="0" applyAlignment="0" applyProtection="0">
      <alignment vertical="center"/>
    </xf>
    <xf numFmtId="0" fontId="94" fillId="13" borderId="0" applyNumberFormat="0" applyBorder="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41" fontId="0" fillId="0" borderId="0" applyFont="0" applyFill="0" applyBorder="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60" fillId="11" borderId="28"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0" fontId="90" fillId="7" borderId="35" applyNumberFormat="0" applyAlignment="0" applyProtection="0">
      <alignment vertical="center"/>
    </xf>
    <xf numFmtId="1" fontId="71" fillId="0" borderId="24" applyFill="0" applyProtection="0">
      <alignment horizontal="center" vertical="center"/>
    </xf>
    <xf numFmtId="1" fontId="71" fillId="0" borderId="24" applyFill="0" applyProtection="0">
      <alignment horizontal="center" vertical="center"/>
    </xf>
    <xf numFmtId="0" fontId="124" fillId="0" borderId="0">
      <alignment vertical="center"/>
    </xf>
    <xf numFmtId="0" fontId="101" fillId="0" borderId="0">
      <alignment vertical="center"/>
    </xf>
    <xf numFmtId="43" fontId="0" fillId="0" borderId="0" applyFont="0" applyFill="0" applyBorder="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0" fillId="10" borderId="30" applyNumberFormat="0" applyFont="0" applyAlignment="0" applyProtection="0">
      <alignment vertical="center"/>
    </xf>
    <xf numFmtId="0" fontId="125" fillId="0" borderId="0">
      <alignment vertical="top"/>
      <protection locked="0"/>
    </xf>
  </cellStyleXfs>
  <cellXfs count="435">
    <xf numFmtId="0" fontId="0" fillId="0" borderId="0" xfId="0" applyAlignment="1"/>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554" applyFont="1" applyFill="1" applyBorder="1" applyAlignment="1">
      <alignment horizontal="center" vertical="center"/>
    </xf>
    <xf numFmtId="0" fontId="2" fillId="0" borderId="0" xfId="554" applyFont="1" applyFill="1" applyBorder="1" applyAlignment="1">
      <alignment horizontal="center" vertical="center" wrapText="1"/>
    </xf>
    <xf numFmtId="0" fontId="3" fillId="0" borderId="1" xfId="554"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554" applyFont="1" applyFill="1" applyBorder="1" applyAlignment="1">
      <alignment horizontal="center" vertical="center" wrapText="1"/>
    </xf>
    <xf numFmtId="0" fontId="1"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0" xfId="287" applyFont="1" applyFill="1" applyBorder="1" applyAlignment="1">
      <alignment vertical="center"/>
    </xf>
    <xf numFmtId="0" fontId="8" fillId="2" borderId="0" xfId="287" applyFont="1" applyFill="1" applyBorder="1" applyAlignment="1">
      <alignment vertical="center"/>
    </xf>
    <xf numFmtId="0" fontId="9" fillId="0" borderId="0" xfId="1333" applyFont="1" applyFill="1" applyBorder="1" applyAlignment="1" applyProtection="1">
      <alignment vertical="top"/>
      <protection locked="0"/>
    </xf>
    <xf numFmtId="0" fontId="10" fillId="0" borderId="1" xfId="1333" applyFont="1" applyFill="1" applyBorder="1" applyAlignment="1" applyProtection="1">
      <alignment vertical="top"/>
      <protection locked="0"/>
    </xf>
    <xf numFmtId="0" fontId="10" fillId="0" borderId="0" xfId="1333" applyFont="1" applyFill="1" applyBorder="1" applyAlignment="1" applyProtection="1">
      <alignment vertical="top"/>
      <protection locked="0"/>
    </xf>
    <xf numFmtId="0" fontId="11" fillId="0" borderId="0" xfId="287" applyNumberFormat="1" applyFont="1" applyFill="1" applyBorder="1" applyAlignment="1" applyProtection="1">
      <alignment horizontal="center" vertical="center"/>
    </xf>
    <xf numFmtId="0" fontId="0" fillId="0" borderId="0" xfId="287" applyNumberFormat="1" applyFont="1" applyFill="1" applyBorder="1" applyAlignment="1" applyProtection="1">
      <alignment horizontal="left" vertical="center"/>
    </xf>
    <xf numFmtId="0" fontId="12" fillId="2" borderId="1" xfId="480" applyFont="1" applyFill="1" applyBorder="1" applyAlignment="1">
      <alignment horizontal="center" vertical="center" wrapText="1"/>
    </xf>
    <xf numFmtId="0" fontId="13" fillId="0" borderId="1" xfId="480" applyFont="1" applyFill="1" applyBorder="1" applyAlignment="1">
      <alignment horizontal="center" vertical="center" wrapText="1"/>
    </xf>
    <xf numFmtId="0" fontId="14" fillId="0" borderId="2" xfId="1333" applyFont="1" applyFill="1" applyBorder="1" applyAlignment="1" applyProtection="1">
      <alignment horizontal="left" vertical="center" wrapText="1"/>
    </xf>
    <xf numFmtId="0" fontId="14" fillId="0" borderId="3" xfId="1333" applyFont="1" applyFill="1" applyBorder="1" applyAlignment="1" applyProtection="1">
      <alignment horizontal="left" vertical="center" wrapText="1"/>
    </xf>
    <xf numFmtId="0" fontId="15" fillId="0" borderId="4" xfId="1333" applyFont="1" applyFill="1" applyBorder="1" applyAlignment="1" applyProtection="1">
      <alignment horizontal="center" vertical="center" wrapText="1"/>
      <protection locked="0"/>
    </xf>
    <xf numFmtId="0" fontId="15" fillId="0" borderId="4" xfId="1333" applyFont="1" applyFill="1" applyBorder="1" applyAlignment="1" applyProtection="1">
      <alignment horizontal="left" vertical="center" wrapText="1"/>
      <protection locked="0"/>
    </xf>
    <xf numFmtId="0" fontId="15" fillId="0" borderId="5" xfId="1333" applyFont="1" applyFill="1" applyBorder="1" applyAlignment="1" applyProtection="1">
      <alignment horizontal="left" vertical="center" wrapText="1"/>
      <protection locked="0"/>
    </xf>
    <xf numFmtId="0" fontId="15" fillId="0" borderId="5" xfId="1333" applyFont="1" applyFill="1" applyBorder="1" applyAlignment="1" applyProtection="1">
      <alignment horizontal="left" vertical="center" wrapText="1"/>
    </xf>
    <xf numFmtId="0" fontId="7" fillId="0" borderId="6" xfId="1333" applyFont="1" applyFill="1" applyBorder="1" applyAlignment="1" applyProtection="1">
      <alignment horizontal="center" vertical="center"/>
    </xf>
    <xf numFmtId="0" fontId="15" fillId="0" borderId="6" xfId="1333" applyFont="1" applyFill="1" applyBorder="1" applyAlignment="1" applyProtection="1">
      <alignment horizontal="left" vertical="center" wrapText="1"/>
      <protection locked="0"/>
    </xf>
    <xf numFmtId="0" fontId="7" fillId="0" borderId="7" xfId="1333" applyFont="1" applyFill="1" applyBorder="1" applyAlignment="1" applyProtection="1">
      <alignment horizontal="center" vertical="center"/>
    </xf>
    <xf numFmtId="0" fontId="15" fillId="0" borderId="7" xfId="1333" applyFont="1" applyFill="1" applyBorder="1" applyAlignment="1" applyProtection="1">
      <alignment horizontal="left" vertical="center" wrapText="1"/>
      <protection locked="0"/>
    </xf>
    <xf numFmtId="0" fontId="15" fillId="0" borderId="8" xfId="1333" applyFont="1" applyFill="1" applyBorder="1" applyAlignment="1" applyProtection="1">
      <alignment horizontal="left" vertical="center" wrapText="1"/>
      <protection locked="0"/>
    </xf>
    <xf numFmtId="0" fontId="15" fillId="0" borderId="9" xfId="1333" applyFont="1" applyFill="1" applyBorder="1" applyAlignment="1" applyProtection="1">
      <alignment horizontal="left" vertical="center" wrapText="1"/>
      <protection locked="0"/>
    </xf>
    <xf numFmtId="0" fontId="15" fillId="0" borderId="4" xfId="1333" applyFont="1" applyFill="1" applyBorder="1" applyAlignment="1" applyProtection="1">
      <alignment horizontal="left" vertical="center" wrapText="1"/>
    </xf>
    <xf numFmtId="0" fontId="14" fillId="0" borderId="10" xfId="1333" applyFont="1" applyFill="1" applyBorder="1" applyAlignment="1" applyProtection="1">
      <alignment horizontal="left" vertical="center" wrapText="1"/>
    </xf>
    <xf numFmtId="0" fontId="14" fillId="0" borderId="11" xfId="1333" applyFont="1" applyFill="1" applyBorder="1" applyAlignment="1" applyProtection="1">
      <alignment horizontal="left" vertical="center" wrapText="1"/>
    </xf>
    <xf numFmtId="0" fontId="15" fillId="0" borderId="6" xfId="1333" applyFont="1" applyFill="1" applyBorder="1" applyAlignment="1" applyProtection="1">
      <alignment horizontal="center" vertical="center" wrapText="1"/>
      <protection locked="0"/>
    </xf>
    <xf numFmtId="0" fontId="15" fillId="0" borderId="7" xfId="1333" applyFont="1" applyFill="1" applyBorder="1" applyAlignment="1" applyProtection="1">
      <alignment horizontal="left" vertical="center" wrapText="1"/>
    </xf>
    <xf numFmtId="0" fontId="14" fillId="0" borderId="1" xfId="1333" applyFont="1" applyFill="1" applyBorder="1" applyAlignment="1" applyProtection="1">
      <alignment horizontal="left" vertical="center" wrapText="1"/>
    </xf>
    <xf numFmtId="0" fontId="14" fillId="0" borderId="12" xfId="1333" applyFont="1" applyFill="1" applyBorder="1" applyAlignment="1" applyProtection="1">
      <alignment horizontal="left" vertical="center" wrapText="1"/>
    </xf>
    <xf numFmtId="0" fontId="14" fillId="0" borderId="13" xfId="1333" applyFont="1" applyFill="1" applyBorder="1" applyAlignment="1" applyProtection="1">
      <alignment horizontal="left" vertical="center" wrapText="1"/>
    </xf>
    <xf numFmtId="0" fontId="7" fillId="0" borderId="6" xfId="1333" applyFont="1" applyFill="1" applyBorder="1" applyAlignment="1" applyProtection="1">
      <alignment vertical="center"/>
    </xf>
    <xf numFmtId="0" fontId="7" fillId="0" borderId="7" xfId="1333" applyFont="1" applyFill="1" applyBorder="1" applyAlignment="1" applyProtection="1">
      <alignment vertical="center"/>
    </xf>
    <xf numFmtId="0" fontId="15" fillId="0" borderId="1" xfId="1333" applyFont="1" applyFill="1" applyBorder="1" applyAlignment="1" applyProtection="1">
      <alignment horizontal="center" vertical="center" wrapText="1"/>
      <protection locked="0"/>
    </xf>
    <xf numFmtId="0" fontId="15" fillId="0" borderId="1" xfId="1333" applyFont="1" applyFill="1" applyBorder="1" applyAlignment="1" applyProtection="1">
      <alignment horizontal="left" vertical="center" wrapText="1"/>
      <protection locked="0"/>
    </xf>
    <xf numFmtId="0" fontId="15" fillId="0" borderId="1" xfId="1333" applyFont="1" applyFill="1" applyBorder="1" applyAlignment="1" applyProtection="1">
      <alignment horizontal="left" vertical="center" wrapText="1"/>
    </xf>
    <xf numFmtId="0" fontId="7" fillId="0" borderId="1" xfId="1333" applyFont="1" applyFill="1" applyBorder="1" applyAlignment="1" applyProtection="1">
      <alignment horizontal="center" vertical="center"/>
    </xf>
    <xf numFmtId="0" fontId="14" fillId="0" borderId="14" xfId="1333" applyFont="1" applyFill="1" applyBorder="1" applyAlignment="1" applyProtection="1">
      <alignment horizontal="left" vertical="center" wrapText="1"/>
    </xf>
    <xf numFmtId="0" fontId="14" fillId="0" borderId="15" xfId="1333" applyFont="1" applyFill="1" applyBorder="1" applyAlignment="1" applyProtection="1">
      <alignment horizontal="left" vertical="center" wrapText="1"/>
    </xf>
    <xf numFmtId="0" fontId="16" fillId="0" borderId="0" xfId="0" applyFont="1" applyFill="1" applyBorder="1" applyAlignment="1">
      <alignment vertical="center"/>
    </xf>
    <xf numFmtId="0" fontId="17" fillId="0" borderId="0" xfId="0" applyFont="1" applyFill="1" applyBorder="1" applyAlignment="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2"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1" fillId="0" borderId="0" xfId="0" applyFont="1" applyFill="1" applyBorder="1" applyAlignment="1">
      <alignment horizontal="right" vertical="center"/>
    </xf>
    <xf numFmtId="0" fontId="22"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horizontal="right" vertical="center" wrapText="1"/>
    </xf>
    <xf numFmtId="0" fontId="25" fillId="0" borderId="1" xfId="0" applyFont="1" applyFill="1" applyBorder="1" applyAlignment="1">
      <alignment horizontal="right" vertical="center" wrapText="1"/>
    </xf>
    <xf numFmtId="0" fontId="26" fillId="0" borderId="0" xfId="0" applyFont="1" applyFill="1" applyBorder="1" applyAlignment="1">
      <alignment horizontal="left" vertical="center" wrapText="1"/>
    </xf>
    <xf numFmtId="0" fontId="25" fillId="0" borderId="0" xfId="0" applyFont="1" applyFill="1" applyBorder="1" applyAlignment="1">
      <alignment horizontal="right" vertical="center"/>
    </xf>
    <xf numFmtId="0" fontId="25" fillId="0" borderId="0" xfId="0" applyFont="1" applyFill="1" applyBorder="1" applyAlignment="1">
      <alignment horizontal="right" vertical="center" wrapText="1"/>
    </xf>
    <xf numFmtId="0" fontId="22" fillId="0" borderId="1" xfId="0" applyFont="1" applyFill="1" applyBorder="1" applyAlignment="1">
      <alignment vertical="center"/>
    </xf>
    <xf numFmtId="0" fontId="25" fillId="0" borderId="1" xfId="0" applyFont="1" applyFill="1" applyBorder="1" applyAlignment="1">
      <alignment horizontal="center" vertical="center" wrapText="1"/>
    </xf>
    <xf numFmtId="4" fontId="25" fillId="0" borderId="1" xfId="0" applyNumberFormat="1" applyFont="1" applyFill="1" applyBorder="1" applyAlignment="1">
      <alignment horizontal="right" vertical="center" wrapText="1"/>
    </xf>
    <xf numFmtId="0" fontId="25" fillId="0" borderId="1" xfId="0" applyFont="1" applyFill="1" applyBorder="1" applyAlignment="1">
      <alignment horizontal="left" vertical="center"/>
    </xf>
    <xf numFmtId="0" fontId="22" fillId="0" borderId="1" xfId="0" applyFont="1" applyFill="1" applyBorder="1" applyAlignment="1">
      <alignment horizontal="left" vertical="center"/>
    </xf>
    <xf numFmtId="0" fontId="27" fillId="0" borderId="0" xfId="0" applyFont="1" applyFill="1" applyBorder="1" applyAlignment="1">
      <alignment vertical="center"/>
    </xf>
    <xf numFmtId="0" fontId="28" fillId="0" borderId="0" xfId="0" applyFont="1" applyFill="1" applyBorder="1" applyAlignment="1">
      <alignment vertical="center"/>
    </xf>
    <xf numFmtId="0" fontId="2" fillId="0" borderId="0"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26" fillId="0" borderId="0" xfId="0" applyFont="1" applyFill="1" applyBorder="1" applyAlignment="1">
      <alignment vertical="center" wrapText="1"/>
    </xf>
    <xf numFmtId="0" fontId="21" fillId="0" borderId="0" xfId="0" applyFont="1" applyFill="1" applyBorder="1" applyAlignment="1">
      <alignment vertical="center" wrapText="1"/>
    </xf>
    <xf numFmtId="0" fontId="25" fillId="0" borderId="0" xfId="0" applyFont="1" applyFill="1" applyBorder="1" applyAlignment="1">
      <alignment vertical="center" wrapText="1"/>
    </xf>
    <xf numFmtId="0" fontId="25" fillId="0" borderId="1" xfId="0" applyFont="1" applyFill="1" applyBorder="1" applyAlignment="1">
      <alignment vertical="center" wrapText="1"/>
    </xf>
    <xf numFmtId="4" fontId="25" fillId="0" borderId="1" xfId="0" applyNumberFormat="1" applyFont="1" applyFill="1" applyBorder="1" applyAlignment="1">
      <alignment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vertical="center" wrapText="1"/>
    </xf>
    <xf numFmtId="0" fontId="21" fillId="0" borderId="0" xfId="0" applyFont="1" applyFill="1" applyBorder="1" applyAlignment="1">
      <alignment horizontal="right" vertical="center" wrapText="1"/>
    </xf>
    <xf numFmtId="0" fontId="13" fillId="0" borderId="0" xfId="0" applyFont="1" applyFill="1" applyBorder="1" applyAlignment="1">
      <alignment vertical="center"/>
    </xf>
    <xf numFmtId="0" fontId="29" fillId="0" borderId="0" xfId="0" applyFont="1" applyFill="1" applyBorder="1" applyAlignment="1">
      <alignment vertical="center"/>
    </xf>
    <xf numFmtId="0" fontId="30" fillId="0" borderId="1" xfId="0" applyFont="1" applyFill="1" applyBorder="1" applyAlignment="1">
      <alignment horizontal="center" vertical="center" wrapText="1"/>
    </xf>
    <xf numFmtId="0" fontId="31" fillId="0" borderId="1" xfId="0" applyFont="1" applyFill="1" applyBorder="1" applyAlignment="1">
      <alignment vertical="center" wrapText="1"/>
    </xf>
    <xf numFmtId="4" fontId="31" fillId="0" borderId="1" xfId="0" applyNumberFormat="1" applyFont="1" applyFill="1" applyBorder="1" applyAlignment="1">
      <alignment vertical="center" wrapText="1"/>
    </xf>
    <xf numFmtId="0" fontId="31" fillId="0" borderId="1"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0" xfId="0" applyFont="1" applyFill="1" applyBorder="1" applyAlignment="1">
      <alignment vertical="center" wrapText="1"/>
    </xf>
    <xf numFmtId="0" fontId="2" fillId="0" borderId="0" xfId="895" applyNumberFormat="1" applyFont="1" applyFill="1" applyAlignment="1" applyProtection="1">
      <alignment horizontal="center" vertical="center" wrapText="1"/>
    </xf>
    <xf numFmtId="0" fontId="30" fillId="0" borderId="1" xfId="0" applyFont="1" applyFill="1" applyBorder="1" applyAlignment="1">
      <alignment vertical="center" wrapText="1"/>
    </xf>
    <xf numFmtId="0" fontId="30" fillId="0" borderId="1" xfId="0" applyFont="1" applyFill="1" applyBorder="1" applyAlignment="1">
      <alignment horizontal="left" vertical="center" wrapText="1"/>
    </xf>
    <xf numFmtId="0" fontId="32" fillId="0" borderId="0" xfId="895" applyFill="1" applyAlignment="1"/>
    <xf numFmtId="0" fontId="32" fillId="0" borderId="0" xfId="895" applyAlignment="1"/>
    <xf numFmtId="0" fontId="32" fillId="0" borderId="0" xfId="895" applyAlignment="1">
      <alignment horizontal="right" vertical="center"/>
    </xf>
    <xf numFmtId="0" fontId="33" fillId="0" borderId="0" xfId="895" applyNumberFormat="1" applyFont="1" applyFill="1" applyAlignment="1" applyProtection="1">
      <alignment horizontal="center" vertical="center" wrapText="1"/>
    </xf>
    <xf numFmtId="0" fontId="33" fillId="0" borderId="0" xfId="895" applyNumberFormat="1" applyFont="1" applyFill="1" applyAlignment="1" applyProtection="1">
      <alignment horizontal="right" vertical="center" wrapText="1"/>
    </xf>
    <xf numFmtId="0" fontId="13" fillId="0" borderId="0" xfId="569" applyFont="1" applyAlignment="1" applyProtection="1">
      <alignment horizontal="left" vertical="center"/>
    </xf>
    <xf numFmtId="187" fontId="34" fillId="0" borderId="0" xfId="569" applyNumberFormat="1" applyFont="1" applyAlignment="1">
      <alignment horizontal="right" vertical="center"/>
    </xf>
    <xf numFmtId="0" fontId="34" fillId="0" borderId="0" xfId="569" applyFont="1" applyAlignment="1">
      <alignment horizontal="right" vertical="center"/>
    </xf>
    <xf numFmtId="198" fontId="34" fillId="0" borderId="0" xfId="569" applyNumberFormat="1" applyFont="1" applyFill="1" applyBorder="1" applyAlignment="1" applyProtection="1">
      <alignment horizontal="right" vertical="center"/>
    </xf>
    <xf numFmtId="2" fontId="30" fillId="0" borderId="1" xfId="822" applyNumberFormat="1" applyFont="1" applyFill="1" applyBorder="1" applyAlignment="1" applyProtection="1">
      <alignment horizontal="center" vertical="center" wrapText="1"/>
    </xf>
    <xf numFmtId="183" fontId="30" fillId="0" borderId="1" xfId="998" applyNumberFormat="1" applyFont="1" applyBorder="1" applyAlignment="1">
      <alignment horizontal="center" vertical="center" wrapText="1"/>
    </xf>
    <xf numFmtId="49" fontId="30" fillId="0" borderId="1" xfId="824" applyNumberFormat="1" applyFont="1" applyFill="1" applyBorder="1" applyAlignment="1" applyProtection="1">
      <alignment horizontal="left" vertical="center"/>
    </xf>
    <xf numFmtId="177" fontId="30" fillId="0" borderId="1" xfId="1026" applyNumberFormat="1" applyFont="1" applyFill="1" applyBorder="1" applyAlignment="1">
      <alignment horizontal="right" vertical="center" wrapText="1"/>
    </xf>
    <xf numFmtId="177" fontId="30" fillId="0" borderId="1" xfId="25" applyNumberFormat="1" applyFont="1" applyFill="1" applyBorder="1" applyAlignment="1" applyProtection="1">
      <alignment horizontal="right" vertical="center" wrapText="1"/>
    </xf>
    <xf numFmtId="203" fontId="30" fillId="0" borderId="1" xfId="34" applyNumberFormat="1" applyFont="1" applyFill="1" applyBorder="1" applyAlignment="1">
      <alignment horizontal="right" vertical="center" wrapText="1"/>
    </xf>
    <xf numFmtId="49" fontId="31" fillId="0" borderId="1" xfId="824" applyNumberFormat="1" applyFont="1" applyFill="1" applyBorder="1" applyAlignment="1" applyProtection="1">
      <alignment horizontal="left" vertical="center"/>
    </xf>
    <xf numFmtId="177" fontId="31" fillId="0" borderId="1" xfId="1026" applyNumberFormat="1" applyFont="1" applyFill="1" applyBorder="1" applyAlignment="1">
      <alignment horizontal="right" vertical="center" wrapText="1"/>
    </xf>
    <xf numFmtId="177" fontId="31" fillId="0" borderId="1" xfId="25" applyNumberFormat="1" applyFont="1" applyFill="1" applyBorder="1" applyAlignment="1" applyProtection="1">
      <alignment vertical="center" wrapText="1"/>
    </xf>
    <xf numFmtId="203" fontId="31" fillId="0" borderId="1" xfId="34" applyNumberFormat="1" applyFont="1" applyFill="1" applyBorder="1" applyAlignment="1">
      <alignment horizontal="right" vertical="center" wrapText="1"/>
    </xf>
    <xf numFmtId="177" fontId="31" fillId="0" borderId="1" xfId="25" applyNumberFormat="1" applyFont="1" applyFill="1" applyBorder="1" applyAlignment="1" applyProtection="1">
      <alignment horizontal="right" vertical="center" wrapText="1"/>
    </xf>
    <xf numFmtId="177" fontId="30" fillId="0" borderId="1" xfId="25" applyNumberFormat="1" applyFont="1" applyFill="1" applyBorder="1" applyAlignment="1">
      <alignment horizontal="right" vertical="center" wrapText="1"/>
    </xf>
    <xf numFmtId="177" fontId="31" fillId="0" borderId="1" xfId="25" applyNumberFormat="1" applyFont="1" applyFill="1" applyBorder="1" applyAlignment="1">
      <alignment horizontal="right" vertical="center" wrapText="1"/>
    </xf>
    <xf numFmtId="0" fontId="30" fillId="0" borderId="1" xfId="25" applyNumberFormat="1" applyFont="1" applyFill="1" applyBorder="1" applyAlignment="1">
      <alignment horizontal="right" vertical="center" wrapText="1"/>
    </xf>
    <xf numFmtId="177" fontId="30" fillId="0" borderId="1" xfId="25" applyNumberFormat="1" applyFont="1" applyFill="1" applyBorder="1" applyAlignment="1">
      <alignment horizontal="center" vertical="center" wrapText="1"/>
    </xf>
    <xf numFmtId="178" fontId="30" fillId="0" borderId="1" xfId="25" applyNumberFormat="1" applyFont="1" applyFill="1" applyBorder="1" applyAlignment="1">
      <alignment horizontal="right" vertical="center" wrapText="1"/>
    </xf>
    <xf numFmtId="0" fontId="31" fillId="0" borderId="1" xfId="25" applyNumberFormat="1" applyFont="1" applyFill="1" applyBorder="1" applyAlignment="1">
      <alignment horizontal="right" vertical="center" wrapText="1"/>
    </xf>
    <xf numFmtId="177" fontId="31" fillId="0" borderId="1" xfId="25" applyNumberFormat="1" applyFont="1" applyFill="1" applyBorder="1" applyAlignment="1">
      <alignment horizontal="center" vertical="center" wrapText="1"/>
    </xf>
    <xf numFmtId="178" fontId="31" fillId="0" borderId="1" xfId="25" applyNumberFormat="1" applyFont="1" applyFill="1" applyBorder="1" applyAlignment="1">
      <alignment horizontal="right" vertical="center" wrapText="1"/>
    </xf>
    <xf numFmtId="3" fontId="30" fillId="0" borderId="1" xfId="25" applyNumberFormat="1" applyFont="1" applyFill="1" applyBorder="1" applyAlignment="1">
      <alignment horizontal="right" vertical="center" wrapText="1"/>
    </xf>
    <xf numFmtId="3" fontId="31" fillId="0" borderId="1" xfId="25" applyNumberFormat="1" applyFont="1" applyFill="1" applyBorder="1" applyAlignment="1">
      <alignment horizontal="right" vertical="center" wrapText="1"/>
    </xf>
    <xf numFmtId="177" fontId="31" fillId="3" borderId="1" xfId="25" applyNumberFormat="1" applyFont="1" applyFill="1" applyBorder="1" applyAlignment="1" applyProtection="1">
      <alignment horizontal="right" vertical="center" wrapText="1"/>
    </xf>
    <xf numFmtId="49" fontId="30" fillId="0" borderId="1" xfId="904" applyNumberFormat="1" applyFont="1" applyFill="1" applyBorder="1" applyAlignment="1" applyProtection="1">
      <alignment horizontal="distributed" vertical="center"/>
    </xf>
    <xf numFmtId="49" fontId="30" fillId="0" borderId="1" xfId="904" applyNumberFormat="1" applyFont="1" applyFill="1" applyBorder="1" applyAlignment="1" applyProtection="1">
      <alignment horizontal="left" vertical="center"/>
    </xf>
    <xf numFmtId="177" fontId="32" fillId="0" borderId="0" xfId="895" applyNumberFormat="1" applyAlignment="1">
      <alignment horizontal="right" vertical="center"/>
    </xf>
    <xf numFmtId="0" fontId="32" fillId="0" borderId="0" xfId="697" applyFill="1" applyAlignment="1"/>
    <xf numFmtId="0" fontId="32" fillId="0" borderId="0" xfId="697" applyAlignment="1"/>
    <xf numFmtId="0" fontId="33" fillId="0" borderId="0" xfId="697" applyNumberFormat="1" applyFont="1" applyFill="1" applyAlignment="1" applyProtection="1">
      <alignment horizontal="center" vertical="center" wrapText="1"/>
    </xf>
    <xf numFmtId="0" fontId="31" fillId="0" borderId="0" xfId="697" applyFont="1" applyFill="1" applyAlignment="1" applyProtection="1">
      <alignment horizontal="left" vertical="center"/>
    </xf>
    <xf numFmtId="187" fontId="31" fillId="0" borderId="0" xfId="697" applyNumberFormat="1" applyFont="1" applyFill="1" applyAlignment="1" applyProtection="1">
      <alignment horizontal="right"/>
    </xf>
    <xf numFmtId="0" fontId="35" fillId="0" borderId="0" xfId="697" applyFont="1" applyFill="1" applyAlignment="1">
      <alignment vertical="center"/>
    </xf>
    <xf numFmtId="0" fontId="31" fillId="0" borderId="0" xfId="697" applyFont="1" applyFill="1" applyAlignment="1">
      <alignment horizontal="right" vertical="center"/>
    </xf>
    <xf numFmtId="0" fontId="30" fillId="0" borderId="1" xfId="697" applyNumberFormat="1" applyFont="1" applyFill="1" applyBorder="1" applyAlignment="1" applyProtection="1">
      <alignment horizontal="center" vertical="center"/>
    </xf>
    <xf numFmtId="49" fontId="30" fillId="0" borderId="1" xfId="427" applyNumberFormat="1" applyFont="1" applyFill="1" applyBorder="1" applyAlignment="1" applyProtection="1">
      <alignment vertical="center"/>
    </xf>
    <xf numFmtId="177" fontId="30" fillId="0" borderId="1" xfId="867" applyNumberFormat="1" applyFont="1" applyFill="1" applyBorder="1" applyAlignment="1">
      <alignment horizontal="right" vertical="center" wrapText="1"/>
    </xf>
    <xf numFmtId="49" fontId="31" fillId="0" borderId="1" xfId="427" applyNumberFormat="1" applyFont="1" applyFill="1" applyBorder="1" applyAlignment="1" applyProtection="1">
      <alignment vertical="center"/>
    </xf>
    <xf numFmtId="177" fontId="31" fillId="0" borderId="1" xfId="867" applyNumberFormat="1" applyFont="1" applyFill="1" applyBorder="1" applyAlignment="1">
      <alignment horizontal="right" vertical="center" wrapText="1"/>
    </xf>
    <xf numFmtId="49" fontId="30" fillId="0" borderId="1" xfId="427" applyNumberFormat="1" applyFont="1" applyFill="1" applyBorder="1" applyAlignment="1" applyProtection="1">
      <alignment vertical="center" wrapText="1"/>
    </xf>
    <xf numFmtId="204" fontId="32" fillId="0" borderId="1" xfId="0" applyNumberFormat="1" applyFont="1" applyFill="1" applyBorder="1" applyAlignment="1">
      <alignment horizontal="right" vertical="center"/>
    </xf>
    <xf numFmtId="203" fontId="31" fillId="0" borderId="1" xfId="34" applyNumberFormat="1" applyFont="1" applyFill="1" applyBorder="1" applyAlignment="1" applyProtection="1">
      <alignment horizontal="right" vertical="center" wrapText="1"/>
    </xf>
    <xf numFmtId="203" fontId="30" fillId="0" borderId="1" xfId="34" applyNumberFormat="1" applyFont="1" applyFill="1" applyBorder="1" applyAlignment="1" applyProtection="1">
      <alignment horizontal="right" vertical="center" wrapText="1"/>
    </xf>
    <xf numFmtId="177" fontId="32" fillId="0" borderId="0" xfId="697" applyNumberFormat="1" applyAlignment="1"/>
    <xf numFmtId="0" fontId="32" fillId="0" borderId="0" xfId="766" applyFill="1" applyAlignment="1"/>
    <xf numFmtId="0" fontId="32" fillId="0" borderId="0" xfId="766" applyAlignment="1"/>
    <xf numFmtId="0" fontId="33" fillId="0" borderId="0" xfId="766" applyNumberFormat="1" applyFont="1" applyFill="1" applyAlignment="1" applyProtection="1">
      <alignment horizontal="center" vertical="center" wrapText="1"/>
    </xf>
    <xf numFmtId="0" fontId="13" fillId="0" borderId="0" xfId="710" applyFont="1" applyAlignment="1" applyProtection="1">
      <alignment horizontal="left" vertical="center"/>
    </xf>
    <xf numFmtId="0" fontId="34" fillId="0" borderId="0" xfId="710" applyFont="1" applyAlignment="1"/>
    <xf numFmtId="205" fontId="34" fillId="0" borderId="0" xfId="710" applyNumberFormat="1" applyFont="1" applyAlignment="1"/>
    <xf numFmtId="198" fontId="36" fillId="0" borderId="0" xfId="710" applyNumberFormat="1" applyFont="1" applyFill="1" applyBorder="1" applyAlignment="1" applyProtection="1">
      <alignment horizontal="right" vertical="center"/>
    </xf>
    <xf numFmtId="49" fontId="30" fillId="0" borderId="1" xfId="824" applyNumberFormat="1" applyFont="1" applyFill="1" applyBorder="1" applyAlignment="1" applyProtection="1">
      <alignment horizontal="left" vertical="center" wrapText="1"/>
    </xf>
    <xf numFmtId="177" fontId="36" fillId="0" borderId="1" xfId="25" applyNumberFormat="1" applyFont="1" applyFill="1" applyBorder="1" applyAlignment="1" applyProtection="1">
      <alignment vertical="center" wrapText="1"/>
    </xf>
    <xf numFmtId="49" fontId="30" fillId="0" borderId="1" xfId="904" applyNumberFormat="1" applyFont="1" applyFill="1" applyBorder="1" applyAlignment="1" applyProtection="1">
      <alignment horizontal="left" vertical="center" wrapText="1"/>
    </xf>
    <xf numFmtId="177" fontId="32" fillId="0" borderId="0" xfId="766" applyNumberFormat="1" applyAlignment="1"/>
    <xf numFmtId="0" fontId="32" fillId="0" borderId="0" xfId="766" applyAlignment="1">
      <alignment vertical="center"/>
    </xf>
    <xf numFmtId="0" fontId="31" fillId="0" borderId="0" xfId="766" applyFont="1" applyFill="1" applyAlignment="1" applyProtection="1">
      <alignment horizontal="left" vertical="center"/>
    </xf>
    <xf numFmtId="4" fontId="31" fillId="0" borderId="0" xfId="766" applyNumberFormat="1" applyFont="1" applyFill="1" applyAlignment="1" applyProtection="1">
      <alignment horizontal="right" vertical="center"/>
    </xf>
    <xf numFmtId="205" fontId="35" fillId="0" borderId="0" xfId="766" applyNumberFormat="1" applyFont="1" applyFill="1" applyAlignment="1">
      <alignment vertical="center"/>
    </xf>
    <xf numFmtId="0" fontId="31" fillId="0" borderId="0" xfId="766" applyFont="1" applyFill="1" applyAlignment="1">
      <alignment horizontal="right" vertical="center"/>
    </xf>
    <xf numFmtId="0" fontId="30" fillId="0" borderId="1" xfId="918" applyNumberFormat="1" applyFont="1" applyFill="1" applyBorder="1" applyAlignment="1" applyProtection="1">
      <alignment horizontal="center" vertical="center"/>
    </xf>
    <xf numFmtId="49" fontId="30" fillId="0" borderId="1" xfId="920" applyNumberFormat="1" applyFont="1" applyFill="1" applyBorder="1" applyAlignment="1" applyProtection="1">
      <alignment vertical="center"/>
    </xf>
    <xf numFmtId="177" fontId="30" fillId="0" borderId="1" xfId="105" applyNumberFormat="1" applyFont="1" applyBorder="1" applyAlignment="1">
      <alignment horizontal="right" vertical="center" wrapText="1"/>
    </xf>
    <xf numFmtId="177" fontId="30" fillId="0" borderId="1" xfId="867" applyNumberFormat="1" applyFont="1" applyBorder="1" applyAlignment="1">
      <alignment horizontal="right" vertical="center" wrapText="1"/>
    </xf>
    <xf numFmtId="49" fontId="31" fillId="0" borderId="1" xfId="920" applyNumberFormat="1" applyFont="1" applyFill="1" applyBorder="1" applyAlignment="1" applyProtection="1">
      <alignment vertical="center"/>
    </xf>
    <xf numFmtId="177" fontId="31" fillId="0" borderId="1" xfId="105" applyNumberFormat="1" applyFont="1" applyBorder="1" applyAlignment="1">
      <alignment horizontal="right" vertical="center" wrapText="1"/>
    </xf>
    <xf numFmtId="177" fontId="31" fillId="0" borderId="1" xfId="867" applyNumberFormat="1" applyFont="1" applyBorder="1" applyAlignment="1">
      <alignment horizontal="right" vertical="center" wrapText="1"/>
    </xf>
    <xf numFmtId="177" fontId="30" fillId="0" borderId="1" xfId="105" applyNumberFormat="1" applyFont="1" applyFill="1" applyBorder="1" applyAlignment="1">
      <alignment horizontal="right" vertical="center" wrapText="1"/>
    </xf>
    <xf numFmtId="177" fontId="31" fillId="3" borderId="1" xfId="867" applyNumberFormat="1" applyFont="1" applyFill="1" applyBorder="1" applyAlignment="1">
      <alignment horizontal="right" vertical="center" wrapText="1"/>
    </xf>
    <xf numFmtId="49" fontId="30" fillId="0" borderId="1" xfId="904" applyNumberFormat="1" applyFont="1" applyFill="1" applyBorder="1" applyAlignment="1" applyProtection="1">
      <alignment vertical="center"/>
    </xf>
    <xf numFmtId="0" fontId="32" fillId="0" borderId="0" xfId="998">
      <alignment vertical="center"/>
    </xf>
    <xf numFmtId="0" fontId="8" fillId="0" borderId="0" xfId="998" applyFont="1" applyAlignment="1">
      <alignment horizontal="center" vertical="center" wrapText="1"/>
    </xf>
    <xf numFmtId="0" fontId="32" fillId="0" borderId="0" xfId="998" applyFill="1">
      <alignment vertical="center"/>
    </xf>
    <xf numFmtId="0" fontId="1" fillId="0" borderId="0" xfId="0" applyFont="1" applyFill="1" applyAlignment="1">
      <alignment vertical="center"/>
    </xf>
    <xf numFmtId="0" fontId="37" fillId="0" borderId="0" xfId="659" applyFont="1" applyAlignment="1">
      <alignment horizontal="center" vertical="center" shrinkToFit="1"/>
    </xf>
    <xf numFmtId="0" fontId="11" fillId="0" borderId="0" xfId="659" applyFont="1" applyAlignment="1">
      <alignment horizontal="center" vertical="center" shrinkToFit="1"/>
    </xf>
    <xf numFmtId="0" fontId="13" fillId="0" borderId="0" xfId="659" applyFont="1" applyBorder="1" applyAlignment="1">
      <alignment horizontal="left" vertical="center" wrapText="1"/>
    </xf>
    <xf numFmtId="0" fontId="13" fillId="0" borderId="0" xfId="0" applyFont="1" applyFill="1" applyAlignment="1">
      <alignment horizontal="right"/>
    </xf>
    <xf numFmtId="0" fontId="30" fillId="0" borderId="1" xfId="1074" applyFont="1" applyBorder="1" applyAlignment="1">
      <alignment horizontal="center" vertical="center"/>
    </xf>
    <xf numFmtId="49" fontId="31" fillId="0" borderId="1" xfId="0" applyNumberFormat="1" applyFont="1" applyFill="1" applyBorder="1" applyAlignment="1" applyProtection="1">
      <alignment vertical="center" wrapText="1"/>
    </xf>
    <xf numFmtId="177" fontId="31" fillId="0" borderId="1" xfId="25" applyNumberFormat="1" applyFont="1" applyBorder="1" applyAlignment="1">
      <alignment horizontal="right" vertical="center" wrapText="1"/>
    </xf>
    <xf numFmtId="0" fontId="12" fillId="0" borderId="1" xfId="0" applyFont="1" applyFill="1" applyBorder="1" applyAlignment="1">
      <alignment horizontal="center" vertical="center"/>
    </xf>
    <xf numFmtId="0" fontId="30" fillId="0" borderId="1" xfId="998" applyFont="1" applyFill="1" applyBorder="1">
      <alignment vertical="center"/>
    </xf>
    <xf numFmtId="0" fontId="13" fillId="0" borderId="1" xfId="0" applyFont="1" applyBorder="1" applyAlignment="1">
      <alignment horizontal="center" vertical="center"/>
    </xf>
    <xf numFmtId="177" fontId="30" fillId="0" borderId="1" xfId="25" applyNumberFormat="1" applyFont="1" applyBorder="1" applyAlignment="1">
      <alignment horizontal="right" vertical="center" wrapText="1"/>
    </xf>
    <xf numFmtId="0" fontId="11" fillId="0" borderId="0" xfId="628" applyFont="1" applyAlignment="1">
      <alignment horizontal="center" vertical="center" shrinkToFit="1"/>
    </xf>
    <xf numFmtId="0" fontId="13" fillId="0" borderId="0" xfId="628" applyFont="1" applyAlignment="1">
      <alignment horizontal="left" vertical="center" wrapText="1"/>
    </xf>
    <xf numFmtId="0" fontId="13" fillId="0" borderId="0" xfId="628" applyFont="1" applyFill="1" applyAlignment="1">
      <alignment horizontal="left" vertical="center" wrapText="1"/>
    </xf>
    <xf numFmtId="183" fontId="31" fillId="0" borderId="0" xfId="1072" applyNumberFormat="1" applyFont="1" applyBorder="1" applyAlignment="1">
      <alignment horizontal="right" vertical="center"/>
    </xf>
    <xf numFmtId="0" fontId="30" fillId="0" borderId="1" xfId="1072" applyFont="1" applyBorder="1" applyAlignment="1">
      <alignment horizontal="center" vertical="center"/>
    </xf>
    <xf numFmtId="206" fontId="12" fillId="0" borderId="1" xfId="0" applyNumberFormat="1" applyFont="1" applyFill="1" applyBorder="1" applyAlignment="1">
      <alignment horizontal="left" vertical="center" wrapText="1"/>
    </xf>
    <xf numFmtId="177" fontId="12" fillId="0" borderId="1" xfId="0" applyNumberFormat="1" applyFont="1" applyFill="1" applyBorder="1" applyAlignment="1">
      <alignment horizontal="right" vertical="center" wrapText="1"/>
    </xf>
    <xf numFmtId="203" fontId="13" fillId="3" borderId="1" xfId="628" applyNumberFormat="1" applyFont="1" applyFill="1" applyBorder="1" applyAlignment="1">
      <alignment horizontal="right" vertical="center" wrapText="1"/>
    </xf>
    <xf numFmtId="206" fontId="13" fillId="0" borderId="1" xfId="0" applyNumberFormat="1" applyFont="1" applyFill="1" applyBorder="1" applyAlignment="1">
      <alignment horizontal="left" vertical="center" wrapText="1"/>
    </xf>
    <xf numFmtId="177" fontId="13" fillId="0" borderId="1" xfId="0" applyNumberFormat="1" applyFont="1" applyFill="1" applyBorder="1" applyAlignment="1">
      <alignment horizontal="right" vertical="center" wrapText="1"/>
    </xf>
    <xf numFmtId="177" fontId="31" fillId="0" borderId="1" xfId="998" applyNumberFormat="1" applyFont="1" applyFill="1" applyBorder="1" applyAlignment="1">
      <alignment horizontal="right" vertical="center" wrapText="1"/>
    </xf>
    <xf numFmtId="177" fontId="30" fillId="0" borderId="16" xfId="0" applyNumberFormat="1" applyFont="1" applyFill="1" applyBorder="1" applyAlignment="1">
      <alignment horizontal="right" vertical="center" wrapText="1"/>
    </xf>
    <xf numFmtId="203" fontId="12" fillId="3" borderId="1" xfId="628" applyNumberFormat="1" applyFont="1" applyFill="1" applyBorder="1" applyAlignment="1">
      <alignment horizontal="right" vertical="center" wrapText="1"/>
    </xf>
    <xf numFmtId="206" fontId="13" fillId="0" borderId="17" xfId="0" applyNumberFormat="1" applyFont="1" applyFill="1" applyBorder="1" applyAlignment="1">
      <alignment horizontal="left" vertical="center" wrapText="1"/>
    </xf>
    <xf numFmtId="177" fontId="31" fillId="0" borderId="17" xfId="0" applyNumberFormat="1" applyFont="1" applyFill="1" applyBorder="1" applyAlignment="1">
      <alignment horizontal="right" vertical="center" wrapText="1"/>
    </xf>
    <xf numFmtId="206" fontId="13" fillId="0" borderId="18" xfId="0" applyNumberFormat="1" applyFont="1" applyFill="1" applyBorder="1" applyAlignment="1">
      <alignment horizontal="left" vertical="center" wrapText="1"/>
    </xf>
    <xf numFmtId="177" fontId="12" fillId="0" borderId="18" xfId="0" applyNumberFormat="1" applyFont="1" applyFill="1" applyBorder="1" applyAlignment="1">
      <alignment horizontal="right" vertical="center" wrapText="1"/>
    </xf>
    <xf numFmtId="206" fontId="13" fillId="0" borderId="19" xfId="0" applyNumberFormat="1" applyFont="1" applyFill="1" applyBorder="1" applyAlignment="1">
      <alignment horizontal="left" vertical="center" wrapText="1"/>
    </xf>
    <xf numFmtId="177" fontId="12" fillId="0" borderId="19" xfId="0" applyNumberFormat="1" applyFont="1" applyFill="1" applyBorder="1" applyAlignment="1">
      <alignment horizontal="right" vertical="center" wrapText="1"/>
    </xf>
    <xf numFmtId="177" fontId="31" fillId="3" borderId="1" xfId="998" applyNumberFormat="1" applyFont="1" applyFill="1" applyBorder="1" applyAlignment="1">
      <alignment horizontal="right" vertical="center" wrapText="1"/>
    </xf>
    <xf numFmtId="206" fontId="13" fillId="0" borderId="1" xfId="0" applyNumberFormat="1" applyFont="1" applyFill="1" applyBorder="1" applyAlignment="1">
      <alignment vertical="center" wrapText="1"/>
    </xf>
    <xf numFmtId="206" fontId="13" fillId="0" borderId="16" xfId="0" applyNumberFormat="1" applyFont="1" applyFill="1" applyBorder="1" applyAlignment="1">
      <alignment horizontal="left" vertical="center" wrapText="1"/>
    </xf>
    <xf numFmtId="177" fontId="12" fillId="0" borderId="16" xfId="0" applyNumberFormat="1" applyFont="1" applyFill="1" applyBorder="1" applyAlignment="1">
      <alignment horizontal="right" vertical="center" wrapText="1"/>
    </xf>
    <xf numFmtId="177" fontId="13" fillId="0" borderId="1" xfId="0" applyNumberFormat="1" applyFont="1" applyFill="1" applyBorder="1" applyAlignment="1">
      <alignment horizontal="right" vertical="center" wrapText="1" shrinkToFit="1"/>
    </xf>
    <xf numFmtId="177" fontId="13" fillId="0" borderId="16" xfId="0" applyNumberFormat="1" applyFont="1" applyFill="1" applyBorder="1" applyAlignment="1">
      <alignment horizontal="right" vertical="center" wrapText="1"/>
    </xf>
    <xf numFmtId="206" fontId="13" fillId="0" borderId="17" xfId="0" applyNumberFormat="1" applyFont="1" applyFill="1" applyBorder="1" applyAlignment="1">
      <alignment vertical="center" wrapText="1"/>
    </xf>
    <xf numFmtId="177" fontId="13" fillId="0" borderId="17" xfId="0" applyNumberFormat="1" applyFont="1" applyFill="1" applyBorder="1" applyAlignment="1">
      <alignment horizontal="right"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203" fontId="13" fillId="0" borderId="1" xfId="628" applyNumberFormat="1" applyFont="1" applyFill="1" applyBorder="1" applyAlignment="1">
      <alignment horizontal="right" vertical="center" wrapText="1"/>
    </xf>
    <xf numFmtId="0" fontId="32" fillId="0" borderId="0" xfId="648" applyAlignment="1"/>
    <xf numFmtId="0" fontId="38" fillId="2" borderId="0" xfId="648" applyFont="1" applyFill="1" applyAlignment="1"/>
    <xf numFmtId="0" fontId="39" fillId="2" borderId="0" xfId="628" applyFont="1" applyFill="1" applyAlignment="1">
      <alignment horizontal="center" vertical="center" shrinkToFit="1"/>
    </xf>
    <xf numFmtId="0" fontId="40" fillId="2" borderId="0" xfId="628" applyFont="1" applyFill="1" applyAlignment="1">
      <alignment horizontal="left" vertical="center" wrapText="1"/>
    </xf>
    <xf numFmtId="0" fontId="31" fillId="0" borderId="0" xfId="648" applyFont="1" applyAlignment="1">
      <alignment horizontal="right" vertical="center"/>
    </xf>
    <xf numFmtId="0" fontId="30" fillId="0" borderId="1" xfId="648" applyFont="1" applyFill="1" applyBorder="1" applyAlignment="1">
      <alignment horizontal="center" vertical="center" wrapText="1"/>
    </xf>
    <xf numFmtId="183" fontId="30" fillId="2" borderId="1" xfId="998"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177" fontId="30" fillId="0" borderId="1" xfId="965" applyNumberFormat="1" applyFont="1" applyFill="1" applyBorder="1" applyAlignment="1">
      <alignment horizontal="right" vertical="center" wrapText="1"/>
    </xf>
    <xf numFmtId="0" fontId="13" fillId="0" borderId="1" xfId="0" applyFont="1" applyFill="1" applyBorder="1" applyAlignment="1">
      <alignment horizontal="left" vertical="center" wrapText="1"/>
    </xf>
    <xf numFmtId="177" fontId="31" fillId="0" borderId="1" xfId="965" applyNumberFormat="1" applyFont="1" applyFill="1" applyBorder="1" applyAlignment="1">
      <alignment vertical="center" wrapText="1"/>
    </xf>
    <xf numFmtId="177" fontId="31" fillId="0" borderId="1" xfId="965" applyNumberFormat="1" applyFont="1" applyFill="1" applyBorder="1" applyAlignment="1">
      <alignment horizontal="right" vertical="center" wrapText="1"/>
    </xf>
    <xf numFmtId="177" fontId="31" fillId="0" borderId="1" xfId="628" applyNumberFormat="1" applyFont="1" applyFill="1" applyBorder="1" applyAlignment="1">
      <alignment horizontal="right" vertical="center" wrapText="1"/>
    </xf>
    <xf numFmtId="202" fontId="13" fillId="0" borderId="1" xfId="0" applyNumberFormat="1" applyFont="1" applyFill="1" applyBorder="1" applyAlignment="1">
      <alignment horizontal="left" vertical="center" wrapText="1"/>
    </xf>
    <xf numFmtId="177" fontId="31" fillId="0" borderId="1" xfId="648" applyNumberFormat="1" applyFont="1" applyFill="1" applyBorder="1" applyAlignment="1">
      <alignment horizontal="right" vertical="center" wrapText="1"/>
    </xf>
    <xf numFmtId="177" fontId="13" fillId="0" borderId="1" xfId="0" applyNumberFormat="1" applyFont="1" applyFill="1" applyBorder="1" applyAlignment="1">
      <alignment vertical="center" wrapText="1"/>
    </xf>
    <xf numFmtId="177" fontId="30" fillId="0" borderId="1" xfId="25" applyNumberFormat="1" applyFont="1" applyFill="1" applyBorder="1" applyAlignment="1">
      <alignment vertical="center" wrapText="1"/>
    </xf>
    <xf numFmtId="177" fontId="31" fillId="0" borderId="1" xfId="628" applyNumberFormat="1" applyFont="1" applyFill="1" applyBorder="1" applyAlignment="1">
      <alignment vertical="center" wrapText="1"/>
    </xf>
    <xf numFmtId="202" fontId="12" fillId="0" borderId="1" xfId="0" applyNumberFormat="1" applyFont="1" applyFill="1" applyBorder="1" applyAlignment="1">
      <alignment horizontal="left" vertical="center" wrapText="1"/>
    </xf>
    <xf numFmtId="177" fontId="30" fillId="0" borderId="1" xfId="628" applyNumberFormat="1" applyFont="1" applyFill="1" applyBorder="1" applyAlignment="1">
      <alignment horizontal="right" vertical="center" wrapText="1"/>
    </xf>
    <xf numFmtId="196" fontId="13" fillId="0" borderId="1" xfId="0" applyNumberFormat="1" applyFont="1" applyBorder="1" applyAlignment="1">
      <alignment horizontal="left" vertical="center" wrapText="1"/>
    </xf>
    <xf numFmtId="0" fontId="31" fillId="0" borderId="0" xfId="648" applyFont="1" applyAlignment="1"/>
    <xf numFmtId="0" fontId="32" fillId="0" borderId="0" xfId="648" applyFill="1" applyAlignment="1"/>
    <xf numFmtId="0" fontId="11" fillId="3" borderId="0" xfId="628" applyFont="1" applyFill="1" applyAlignment="1">
      <alignment horizontal="center" vertical="center" shrinkToFit="1"/>
    </xf>
    <xf numFmtId="0" fontId="13" fillId="3" borderId="0" xfId="628" applyFont="1" applyFill="1" applyAlignment="1">
      <alignment horizontal="left" vertical="center" wrapText="1"/>
    </xf>
    <xf numFmtId="0" fontId="31" fillId="3" borderId="0" xfId="648" applyFont="1" applyFill="1" applyAlignment="1">
      <alignment horizontal="right" vertical="center"/>
    </xf>
    <xf numFmtId="0" fontId="30" fillId="3" borderId="1" xfId="1072" applyFont="1" applyFill="1" applyBorder="1" applyAlignment="1">
      <alignment horizontal="distributed" vertical="center" wrapText="1" indent="3"/>
    </xf>
    <xf numFmtId="177" fontId="13" fillId="0" borderId="19" xfId="0" applyNumberFormat="1" applyFont="1" applyFill="1" applyBorder="1" applyAlignment="1">
      <alignment horizontal="right" vertical="center" wrapText="1"/>
    </xf>
    <xf numFmtId="0" fontId="11" fillId="0" borderId="0" xfId="628" applyFont="1" applyFill="1" applyAlignment="1">
      <alignment horizontal="center" vertical="center" shrinkToFit="1"/>
    </xf>
    <xf numFmtId="198" fontId="31" fillId="0" borderId="0" xfId="895" applyNumberFormat="1" applyFont="1" applyFill="1" applyBorder="1" applyAlignment="1" applyProtection="1">
      <alignment horizontal="left" vertical="center"/>
    </xf>
    <xf numFmtId="0" fontId="31" fillId="0" borderId="0" xfId="648" applyFont="1" applyFill="1" applyBorder="1" applyAlignment="1">
      <alignment vertical="center"/>
    </xf>
    <xf numFmtId="0" fontId="31" fillId="0" borderId="0" xfId="648" applyFont="1" applyFill="1" applyAlignment="1">
      <alignment vertical="center"/>
    </xf>
    <xf numFmtId="198" fontId="34" fillId="0" borderId="0" xfId="895" applyNumberFormat="1" applyFont="1" applyFill="1" applyBorder="1" applyAlignment="1" applyProtection="1">
      <alignment horizontal="right" vertical="center"/>
    </xf>
    <xf numFmtId="0" fontId="41" fillId="0" borderId="0" xfId="0" applyFont="1" applyAlignment="1"/>
    <xf numFmtId="0" fontId="0" fillId="0" borderId="0" xfId="0" applyFill="1" applyAlignment="1"/>
    <xf numFmtId="0" fontId="42" fillId="0" borderId="0" xfId="904" applyFont="1" applyFill="1" applyAlignment="1">
      <alignment horizontal="center" vertical="center"/>
    </xf>
    <xf numFmtId="0" fontId="13" fillId="0" borderId="0" xfId="904" applyFont="1" applyFill="1" applyAlignment="1">
      <alignment horizontal="left" vertical="center"/>
    </xf>
    <xf numFmtId="0" fontId="13" fillId="0" borderId="0" xfId="0" applyFont="1" applyFill="1" applyAlignment="1">
      <alignment vertical="center"/>
    </xf>
    <xf numFmtId="0" fontId="13" fillId="0" borderId="0" xfId="904" applyFont="1" applyFill="1" applyAlignment="1">
      <alignment horizontal="right" vertical="center"/>
    </xf>
    <xf numFmtId="183" fontId="30" fillId="0" borderId="1" xfId="998" applyNumberFormat="1" applyFont="1" applyFill="1" applyBorder="1" applyAlignment="1">
      <alignment horizontal="center" vertical="center" wrapText="1"/>
    </xf>
    <xf numFmtId="177" fontId="31" fillId="0" borderId="1" xfId="0" applyNumberFormat="1" applyFont="1" applyFill="1" applyBorder="1" applyAlignment="1">
      <alignment vertical="center" wrapText="1"/>
    </xf>
    <xf numFmtId="203" fontId="31" fillId="0" borderId="1" xfId="34" applyNumberFormat="1" applyFont="1" applyFill="1" applyBorder="1" applyAlignment="1">
      <alignment vertical="center" wrapText="1"/>
    </xf>
    <xf numFmtId="177" fontId="30" fillId="0" borderId="1" xfId="0" applyNumberFormat="1" applyFont="1" applyFill="1" applyBorder="1" applyAlignment="1">
      <alignment vertical="center" wrapText="1"/>
    </xf>
    <xf numFmtId="203" fontId="30" fillId="0" borderId="1" xfId="34" applyNumberFormat="1" applyFont="1" applyFill="1" applyBorder="1" applyAlignment="1">
      <alignment vertical="center" wrapText="1"/>
    </xf>
    <xf numFmtId="0" fontId="32" fillId="0" borderId="0" xfId="998" applyProtection="1">
      <alignment vertical="center"/>
    </xf>
    <xf numFmtId="0" fontId="43" fillId="0" borderId="0" xfId="998" applyFont="1" applyProtection="1">
      <alignment vertical="center"/>
    </xf>
    <xf numFmtId="0" fontId="44" fillId="0" borderId="0" xfId="998" applyFont="1" applyAlignment="1" applyProtection="1">
      <alignment horizontal="center" vertical="center"/>
    </xf>
    <xf numFmtId="0" fontId="44" fillId="0" borderId="0" xfId="998" applyFont="1" applyProtection="1">
      <alignment vertical="center"/>
    </xf>
    <xf numFmtId="0" fontId="32" fillId="3" borderId="0" xfId="998" applyFill="1" applyProtection="1">
      <alignment vertical="center"/>
    </xf>
    <xf numFmtId="183" fontId="32" fillId="0" borderId="0" xfId="998" applyNumberFormat="1" applyProtection="1">
      <alignment vertical="center"/>
    </xf>
    <xf numFmtId="0" fontId="2" fillId="0" borderId="0" xfId="998" applyFont="1" applyFill="1" applyAlignment="1" applyProtection="1">
      <alignment horizontal="center" vertical="center"/>
    </xf>
    <xf numFmtId="0" fontId="31" fillId="0" borderId="0" xfId="998" applyFont="1" applyFill="1" applyProtection="1">
      <alignment vertical="center"/>
    </xf>
    <xf numFmtId="183" fontId="31" fillId="0" borderId="0" xfId="998" applyNumberFormat="1" applyFont="1" applyFill="1" applyBorder="1" applyAlignment="1" applyProtection="1">
      <alignment horizontal="right" vertical="center"/>
    </xf>
    <xf numFmtId="0" fontId="30" fillId="0" borderId="1" xfId="998" applyFont="1" applyFill="1" applyBorder="1" applyAlignment="1" applyProtection="1">
      <alignment horizontal="distributed" vertical="center" wrapText="1" indent="3"/>
    </xf>
    <xf numFmtId="49" fontId="12" fillId="0" borderId="1" xfId="0" applyNumberFormat="1" applyFont="1" applyFill="1" applyBorder="1" applyAlignment="1" applyProtection="1">
      <alignment horizontal="left" vertical="center" wrapText="1"/>
    </xf>
    <xf numFmtId="3" fontId="12" fillId="0" borderId="1" xfId="0" applyNumberFormat="1" applyFont="1" applyFill="1" applyBorder="1" applyAlignment="1" applyProtection="1">
      <alignment horizontal="right" vertical="center"/>
      <protection locked="0"/>
    </xf>
    <xf numFmtId="203" fontId="30" fillId="0" borderId="1" xfId="34" applyNumberFormat="1" applyFont="1" applyFill="1" applyBorder="1" applyAlignment="1" applyProtection="1">
      <alignment horizontal="right" vertical="center" wrapText="1"/>
      <protection locked="0"/>
    </xf>
    <xf numFmtId="49" fontId="13" fillId="0" borderId="1" xfId="0" applyNumberFormat="1" applyFont="1" applyFill="1" applyBorder="1" applyAlignment="1" applyProtection="1">
      <alignment horizontal="left" vertical="center" wrapText="1"/>
    </xf>
    <xf numFmtId="3" fontId="13" fillId="0" borderId="1" xfId="0" applyNumberFormat="1" applyFont="1" applyFill="1" applyBorder="1" applyAlignment="1" applyProtection="1">
      <alignment horizontal="right" vertical="center"/>
      <protection locked="0"/>
    </xf>
    <xf numFmtId="203" fontId="31" fillId="0" borderId="1" xfId="34" applyNumberFormat="1" applyFont="1" applyFill="1" applyBorder="1" applyAlignment="1" applyProtection="1">
      <alignment horizontal="right" vertical="center" wrapText="1"/>
      <protection locked="0"/>
    </xf>
    <xf numFmtId="3" fontId="13" fillId="0" borderId="1" xfId="0" applyNumberFormat="1" applyFont="1" applyFill="1" applyBorder="1" applyAlignment="1" applyProtection="1">
      <alignment horizontal="right" vertical="center"/>
    </xf>
    <xf numFmtId="0" fontId="30" fillId="0" borderId="1" xfId="998" applyFont="1" applyFill="1" applyBorder="1" applyAlignment="1" applyProtection="1">
      <alignment horizontal="distributed" vertical="center" wrapText="1" indent="1"/>
    </xf>
    <xf numFmtId="0" fontId="30" fillId="0" borderId="1" xfId="998" applyFont="1" applyFill="1" applyBorder="1" applyAlignment="1" applyProtection="1">
      <alignment horizontal="left" vertical="center" wrapText="1"/>
    </xf>
    <xf numFmtId="0" fontId="31" fillId="0" borderId="1" xfId="998" applyFont="1" applyFill="1" applyBorder="1" applyAlignment="1" applyProtection="1">
      <alignment horizontal="left" vertical="center" wrapText="1"/>
    </xf>
    <xf numFmtId="49" fontId="30" fillId="0" borderId="1" xfId="0" applyNumberFormat="1" applyFont="1" applyFill="1" applyBorder="1" applyAlignment="1" applyProtection="1">
      <alignment horizontal="left" vertical="center" wrapText="1"/>
    </xf>
    <xf numFmtId="0" fontId="30" fillId="0" borderId="1" xfId="998" applyFont="1" applyFill="1" applyBorder="1" applyAlignment="1">
      <alignment horizontal="distributed" vertical="center" wrapText="1" indent="1"/>
    </xf>
    <xf numFmtId="177" fontId="32" fillId="3" borderId="0" xfId="998" applyNumberFormat="1" applyFill="1" applyProtection="1">
      <alignment vertical="center"/>
    </xf>
    <xf numFmtId="0" fontId="43" fillId="0" borderId="0" xfId="998" applyFont="1">
      <alignment vertical="center"/>
    </xf>
    <xf numFmtId="0" fontId="44" fillId="0" borderId="0" xfId="998" applyFont="1" applyAlignment="1">
      <alignment horizontal="center" vertical="center"/>
    </xf>
    <xf numFmtId="183" fontId="32" fillId="0" borderId="0" xfId="998" applyNumberFormat="1">
      <alignment vertical="center"/>
    </xf>
    <xf numFmtId="0" fontId="2" fillId="0" borderId="0" xfId="998" applyFont="1" applyFill="1" applyAlignment="1">
      <alignment horizontal="center" vertical="center"/>
    </xf>
    <xf numFmtId="0" fontId="31" fillId="0" borderId="0" xfId="998" applyFont="1" applyFill="1">
      <alignment vertical="center"/>
    </xf>
    <xf numFmtId="0" fontId="45" fillId="0" borderId="0" xfId="998" applyFont="1" applyFill="1">
      <alignment vertical="center"/>
    </xf>
    <xf numFmtId="183" fontId="31" fillId="0" borderId="0" xfId="998" applyNumberFormat="1" applyFont="1" applyFill="1" applyAlignment="1">
      <alignment horizontal="right" vertical="center"/>
    </xf>
    <xf numFmtId="0" fontId="30" fillId="0" borderId="1" xfId="998" applyFont="1" applyFill="1" applyBorder="1" applyAlignment="1">
      <alignment horizontal="distributed" vertical="center" wrapText="1" indent="3"/>
    </xf>
    <xf numFmtId="49" fontId="12" fillId="3" borderId="1" xfId="1060" applyNumberFormat="1" applyFont="1" applyFill="1" applyBorder="1" applyAlignment="1" applyProtection="1">
      <alignment vertical="center" wrapText="1"/>
    </xf>
    <xf numFmtId="49" fontId="13" fillId="0" borderId="1" xfId="1060" applyNumberFormat="1" applyFont="1" applyBorder="1" applyAlignment="1" applyProtection="1">
      <alignment vertical="center" wrapText="1"/>
    </xf>
    <xf numFmtId="49" fontId="13" fillId="3" borderId="1" xfId="1060" applyNumberFormat="1" applyFont="1" applyFill="1" applyBorder="1" applyAlignment="1" applyProtection="1">
      <alignment vertical="center" wrapText="1"/>
    </xf>
    <xf numFmtId="0" fontId="30" fillId="3" borderId="1" xfId="998" applyFont="1" applyFill="1" applyBorder="1" applyAlignment="1" applyProtection="1">
      <alignment vertical="center" wrapText="1"/>
    </xf>
    <xf numFmtId="0" fontId="30" fillId="0" borderId="1" xfId="998" applyFont="1" applyBorder="1" applyAlignment="1" applyProtection="1">
      <alignment vertical="center" wrapText="1"/>
    </xf>
    <xf numFmtId="0" fontId="30" fillId="3" borderId="1" xfId="998" applyFont="1" applyFill="1" applyBorder="1" applyAlignment="1">
      <alignment horizontal="distributed" vertical="center" indent="1"/>
    </xf>
    <xf numFmtId="0" fontId="30" fillId="3" borderId="1" xfId="554" applyFont="1" applyFill="1" applyBorder="1" applyAlignment="1">
      <alignment horizontal="left" vertical="center"/>
    </xf>
    <xf numFmtId="183" fontId="30" fillId="0" borderId="1" xfId="998" applyNumberFormat="1" applyFont="1" applyFill="1" applyBorder="1" applyAlignment="1">
      <alignment horizontal="right" vertical="center" wrapText="1"/>
    </xf>
    <xf numFmtId="0" fontId="31" fillId="3" borderId="1" xfId="998" applyFont="1" applyFill="1" applyBorder="1" applyAlignment="1">
      <alignment horizontal="left" vertical="center"/>
    </xf>
    <xf numFmtId="183" fontId="31" fillId="0" borderId="1" xfId="998" applyNumberFormat="1" applyFont="1" applyFill="1" applyBorder="1" applyAlignment="1">
      <alignment horizontal="right" vertical="center" wrapText="1"/>
    </xf>
    <xf numFmtId="0" fontId="31" fillId="0" borderId="1" xfId="998" applyFont="1" applyFill="1" applyBorder="1" applyAlignment="1" applyProtection="1">
      <alignment horizontal="left" vertical="center"/>
    </xf>
    <xf numFmtId="0" fontId="30" fillId="0" borderId="1" xfId="998" applyFont="1" applyFill="1" applyBorder="1" applyAlignment="1">
      <alignment horizontal="distributed" vertical="center" indent="1"/>
    </xf>
    <xf numFmtId="0" fontId="43" fillId="0" borderId="0" xfId="998" applyFont="1" applyFill="1" applyProtection="1">
      <alignment vertical="center"/>
    </xf>
    <xf numFmtId="0" fontId="44" fillId="0" borderId="0" xfId="998" applyFont="1" applyFill="1" applyAlignment="1" applyProtection="1">
      <alignment horizontal="center" vertical="center"/>
    </xf>
    <xf numFmtId="0" fontId="32" fillId="0" borderId="0" xfId="998" applyFill="1" applyProtection="1">
      <alignment vertical="center"/>
    </xf>
    <xf numFmtId="183" fontId="32" fillId="0" borderId="0" xfId="998" applyNumberFormat="1" applyFill="1" applyProtection="1">
      <alignment vertical="center"/>
    </xf>
    <xf numFmtId="183" fontId="30" fillId="0" borderId="1" xfId="998" applyNumberFormat="1" applyFont="1" applyFill="1" applyBorder="1" applyAlignment="1" applyProtection="1">
      <alignment horizontal="center" vertical="center" wrapText="1"/>
    </xf>
    <xf numFmtId="0" fontId="30" fillId="0" borderId="1" xfId="998" applyFont="1" applyFill="1" applyBorder="1" applyAlignment="1">
      <alignment horizontal="left" vertical="center" wrapText="1"/>
    </xf>
    <xf numFmtId="3" fontId="30" fillId="0" borderId="1" xfId="0" applyNumberFormat="1" applyFont="1" applyFill="1" applyBorder="1" applyAlignment="1">
      <alignment horizontal="right" vertical="center"/>
    </xf>
    <xf numFmtId="3" fontId="30" fillId="0" borderId="1" xfId="0" applyNumberFormat="1" applyFont="1" applyFill="1" applyBorder="1" applyAlignment="1" applyProtection="1">
      <alignment horizontal="right" vertical="center"/>
      <protection locked="0"/>
    </xf>
    <xf numFmtId="3" fontId="31" fillId="0" borderId="1" xfId="0" applyNumberFormat="1" applyFont="1" applyFill="1" applyBorder="1" applyAlignment="1">
      <alignment horizontal="right" vertical="center"/>
    </xf>
    <xf numFmtId="3" fontId="31" fillId="0" borderId="1" xfId="0" applyNumberFormat="1" applyFont="1" applyFill="1" applyBorder="1" applyAlignment="1" applyProtection="1">
      <alignment horizontal="right" vertical="center"/>
      <protection locked="0"/>
    </xf>
    <xf numFmtId="0" fontId="30" fillId="0" borderId="1" xfId="554" applyFont="1" applyFill="1" applyBorder="1" applyAlignment="1">
      <alignment horizontal="left" vertical="center" wrapText="1"/>
    </xf>
    <xf numFmtId="3" fontId="32" fillId="0" borderId="0" xfId="998" applyNumberFormat="1" applyFill="1" applyProtection="1">
      <alignment vertical="center"/>
    </xf>
    <xf numFmtId="49" fontId="12" fillId="0" borderId="1" xfId="1060" applyNumberFormat="1" applyFont="1" applyFill="1" applyBorder="1" applyAlignment="1" applyProtection="1">
      <alignment vertical="center" wrapText="1"/>
    </xf>
    <xf numFmtId="49" fontId="13" fillId="0" borderId="1" xfId="1060" applyNumberFormat="1" applyFont="1" applyFill="1" applyBorder="1" applyAlignment="1" applyProtection="1">
      <alignment vertical="center" wrapText="1"/>
    </xf>
    <xf numFmtId="0" fontId="30" fillId="0" borderId="1" xfId="998" applyFont="1" applyFill="1" applyBorder="1" applyAlignment="1" applyProtection="1">
      <alignment vertical="center" wrapText="1"/>
    </xf>
    <xf numFmtId="0" fontId="30" fillId="0" borderId="1" xfId="998" applyFont="1" applyFill="1" applyBorder="1" applyAlignment="1" applyProtection="1">
      <alignment horizontal="distributed" vertical="center" indent="1"/>
    </xf>
    <xf numFmtId="0" fontId="30" fillId="0" borderId="1" xfId="554" applyFont="1" applyFill="1" applyBorder="1" applyAlignment="1" applyProtection="1">
      <alignment horizontal="left" vertical="center"/>
    </xf>
    <xf numFmtId="183" fontId="30" fillId="0" borderId="1" xfId="998" applyNumberFormat="1" applyFont="1" applyFill="1" applyBorder="1" applyAlignment="1" applyProtection="1">
      <alignment horizontal="right" vertical="center" wrapText="1"/>
      <protection locked="0"/>
    </xf>
    <xf numFmtId="183" fontId="31" fillId="0" borderId="1" xfId="998" applyNumberFormat="1" applyFont="1" applyFill="1" applyBorder="1" applyAlignment="1" applyProtection="1">
      <alignment horizontal="right" vertical="center" wrapText="1"/>
      <protection locked="0"/>
    </xf>
    <xf numFmtId="3" fontId="32" fillId="0" borderId="0" xfId="998" applyNumberFormat="1">
      <alignment vertical="center"/>
    </xf>
    <xf numFmtId="0" fontId="1" fillId="0" borderId="0" xfId="0" applyFont="1" applyFill="1" applyBorder="1" applyAlignment="1"/>
    <xf numFmtId="0" fontId="46" fillId="0" borderId="0"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20" xfId="0" applyFont="1" applyFill="1" applyBorder="1" applyAlignment="1">
      <alignment horizontal="center" vertical="center"/>
    </xf>
    <xf numFmtId="0" fontId="13" fillId="0" borderId="0" xfId="0" applyFont="1" applyAlignment="1">
      <alignment horizontal="right"/>
    </xf>
    <xf numFmtId="0" fontId="30" fillId="0" borderId="21" xfId="1074" applyFont="1" applyBorder="1" applyAlignment="1">
      <alignment horizontal="center" vertical="center"/>
    </xf>
    <xf numFmtId="0" fontId="30" fillId="0" borderId="10" xfId="1074" applyFont="1" applyBorder="1" applyAlignment="1">
      <alignment horizontal="center" vertical="center"/>
    </xf>
    <xf numFmtId="0" fontId="30" fillId="0" borderId="13" xfId="1074" applyFont="1" applyBorder="1" applyAlignment="1">
      <alignment horizontal="center" vertical="center"/>
    </xf>
    <xf numFmtId="0" fontId="30" fillId="0" borderId="22" xfId="1074" applyFont="1" applyBorder="1" applyAlignment="1">
      <alignment horizontal="center" vertical="center"/>
    </xf>
    <xf numFmtId="49" fontId="30" fillId="0" borderId="1" xfId="920" applyNumberFormat="1" applyFont="1" applyFill="1" applyBorder="1" applyAlignment="1" applyProtection="1">
      <alignment horizontal="center" vertical="center"/>
    </xf>
    <xf numFmtId="0" fontId="4" fillId="0" borderId="1" xfId="0" applyFont="1" applyFill="1" applyBorder="1" applyAlignment="1">
      <alignment horizontal="right" vertical="center"/>
    </xf>
    <xf numFmtId="10" fontId="4" fillId="0" borderId="1" xfId="0" applyNumberFormat="1" applyFont="1" applyFill="1" applyBorder="1" applyAlignment="1">
      <alignment horizontal="right" vertical="center"/>
    </xf>
    <xf numFmtId="0" fontId="48" fillId="0" borderId="1" xfId="0" applyFont="1" applyFill="1" applyBorder="1" applyAlignment="1">
      <alignment horizontal="right" vertical="center"/>
    </xf>
    <xf numFmtId="0" fontId="48" fillId="0" borderId="1" xfId="0" applyFont="1" applyFill="1" applyBorder="1" applyAlignment="1">
      <alignment vertical="center"/>
    </xf>
    <xf numFmtId="10" fontId="48" fillId="0" borderId="1" xfId="0" applyNumberFormat="1" applyFont="1" applyFill="1" applyBorder="1" applyAlignment="1">
      <alignment horizontal="right" vertical="center"/>
    </xf>
    <xf numFmtId="0" fontId="5" fillId="0" borderId="0" xfId="0" applyFont="1" applyFill="1" applyBorder="1" applyAlignment="1">
      <alignment horizontal="left" vertical="top" wrapText="1"/>
    </xf>
    <xf numFmtId="0" fontId="49" fillId="0" borderId="0" xfId="1009" applyFont="1" applyAlignment="1"/>
    <xf numFmtId="0" fontId="13" fillId="0" borderId="0" xfId="0" applyFont="1" applyAlignment="1">
      <alignment horizontal="right" vertical="center"/>
    </xf>
    <xf numFmtId="0" fontId="30" fillId="0" borderId="1" xfId="1074" applyFont="1" applyBorder="1" applyAlignment="1">
      <alignment horizontal="center" vertical="center" wrapText="1"/>
    </xf>
    <xf numFmtId="0" fontId="30" fillId="0" borderId="1" xfId="0" applyFont="1" applyBorder="1" applyAlignment="1">
      <alignment horizontal="left" vertical="center"/>
    </xf>
    <xf numFmtId="0" fontId="13" fillId="0" borderId="1" xfId="0" applyFont="1" applyBorder="1" applyAlignment="1">
      <alignment horizontal="left" vertical="center"/>
    </xf>
    <xf numFmtId="177" fontId="13" fillId="0" borderId="1" xfId="0" applyNumberFormat="1" applyFont="1" applyBorder="1" applyAlignment="1">
      <alignment horizontal="right" vertical="center" wrapText="1"/>
    </xf>
    <xf numFmtId="0" fontId="12" fillId="0" borderId="1" xfId="0" applyFont="1" applyBorder="1" applyAlignment="1">
      <alignment horizontal="left" vertical="center"/>
    </xf>
    <xf numFmtId="177" fontId="12" fillId="0" borderId="1" xfId="0" applyNumberFormat="1" applyFont="1" applyBorder="1" applyAlignment="1">
      <alignment horizontal="right" vertical="center" wrapText="1"/>
    </xf>
    <xf numFmtId="0" fontId="32" fillId="0" borderId="0" xfId="998" applyFont="1" applyFill="1">
      <alignment vertical="center"/>
    </xf>
    <xf numFmtId="0" fontId="32" fillId="0" borderId="0" xfId="998" applyFont="1">
      <alignment vertical="center"/>
    </xf>
    <xf numFmtId="183" fontId="32" fillId="0" borderId="0" xfId="998" applyNumberFormat="1" applyFont="1">
      <alignment vertical="center"/>
    </xf>
    <xf numFmtId="177" fontId="32" fillId="0" borderId="0" xfId="998" applyNumberFormat="1">
      <alignment vertical="center"/>
    </xf>
    <xf numFmtId="0" fontId="42" fillId="0" borderId="0" xfId="904" applyFont="1" applyAlignment="1">
      <alignment horizontal="center" vertical="center"/>
    </xf>
    <xf numFmtId="0" fontId="0" fillId="0" borderId="0" xfId="904" applyFont="1" applyAlignment="1">
      <alignment horizontal="right"/>
    </xf>
    <xf numFmtId="183" fontId="30" fillId="0" borderId="11" xfId="998" applyNumberFormat="1" applyFont="1" applyBorder="1" applyAlignment="1">
      <alignment horizontal="center" vertical="center" wrapText="1"/>
    </xf>
    <xf numFmtId="190" fontId="50" fillId="0" borderId="1" xfId="0" applyNumberFormat="1" applyFont="1" applyFill="1" applyBorder="1" applyAlignment="1">
      <alignment vertical="center" wrapText="1"/>
    </xf>
    <xf numFmtId="177" fontId="12" fillId="0" borderId="13" xfId="0" applyNumberFormat="1" applyFont="1" applyFill="1" applyBorder="1" applyAlignment="1">
      <alignment vertical="center" wrapText="1"/>
    </xf>
    <xf numFmtId="177" fontId="12" fillId="0" borderId="1" xfId="0" applyNumberFormat="1" applyFont="1" applyFill="1" applyBorder="1" applyAlignment="1">
      <alignment vertical="center" wrapText="1"/>
    </xf>
    <xf numFmtId="190" fontId="51" fillId="0" borderId="1" xfId="0" applyNumberFormat="1" applyFont="1" applyFill="1" applyBorder="1" applyAlignment="1">
      <alignment vertical="center" wrapText="1"/>
    </xf>
    <xf numFmtId="177" fontId="13" fillId="0" borderId="13" xfId="0" applyNumberFormat="1" applyFont="1" applyFill="1" applyBorder="1" applyAlignment="1">
      <alignment vertical="center" wrapText="1"/>
    </xf>
    <xf numFmtId="177" fontId="13" fillId="0" borderId="1" xfId="0" applyNumberFormat="1" applyFont="1" applyBorder="1" applyAlignment="1">
      <alignment vertical="center"/>
    </xf>
    <xf numFmtId="177" fontId="12" fillId="0" borderId="1" xfId="0" applyNumberFormat="1" applyFont="1" applyBorder="1" applyAlignment="1">
      <alignment vertical="center"/>
    </xf>
    <xf numFmtId="190" fontId="31" fillId="0" borderId="1" xfId="0" applyNumberFormat="1" applyFont="1" applyFill="1" applyBorder="1" applyAlignment="1">
      <alignment vertical="center" wrapText="1"/>
    </xf>
    <xf numFmtId="190" fontId="30" fillId="0" borderId="1" xfId="1013" applyNumberFormat="1" applyFont="1" applyFill="1" applyBorder="1" applyAlignment="1">
      <alignment horizontal="center" vertical="center"/>
    </xf>
    <xf numFmtId="0" fontId="11" fillId="2" borderId="0" xfId="904" applyFont="1" applyFill="1" applyBorder="1" applyAlignment="1">
      <alignment horizontal="center" vertical="center"/>
    </xf>
    <xf numFmtId="0" fontId="13" fillId="0" borderId="0" xfId="904" applyFont="1" applyBorder="1" applyAlignment="1">
      <alignment horizontal="left" vertical="center"/>
    </xf>
    <xf numFmtId="0" fontId="13" fillId="0" borderId="0" xfId="904" applyFont="1" applyBorder="1" applyAlignment="1">
      <alignment horizontal="right" vertical="center"/>
    </xf>
    <xf numFmtId="0" fontId="30" fillId="0" borderId="1" xfId="0" applyFont="1" applyBorder="1" applyAlignment="1">
      <alignment horizontal="center" vertical="center" wrapText="1"/>
    </xf>
    <xf numFmtId="176" fontId="12" fillId="0" borderId="1" xfId="651" applyNumberFormat="1" applyFont="1" applyFill="1" applyBorder="1" applyAlignment="1">
      <alignment horizontal="left" vertical="center"/>
    </xf>
    <xf numFmtId="177" fontId="12" fillId="0" borderId="1" xfId="651" applyNumberFormat="1" applyFont="1" applyFill="1" applyBorder="1" applyAlignment="1">
      <alignment horizontal="right" vertical="center" wrapText="1"/>
    </xf>
    <xf numFmtId="176" fontId="13" fillId="0" borderId="1" xfId="651" applyNumberFormat="1" applyFont="1" applyFill="1" applyBorder="1" applyAlignment="1">
      <alignment horizontal="left" vertical="center"/>
    </xf>
    <xf numFmtId="177" fontId="13" fillId="0" borderId="1" xfId="651" applyNumberFormat="1" applyFont="1" applyFill="1" applyBorder="1" applyAlignment="1">
      <alignment horizontal="right" vertical="center" wrapText="1"/>
    </xf>
    <xf numFmtId="0" fontId="12" fillId="0" borderId="1" xfId="651" applyFont="1" applyFill="1" applyBorder="1" applyAlignment="1">
      <alignment horizontal="center" vertical="center"/>
    </xf>
    <xf numFmtId="0" fontId="29" fillId="0" borderId="0" xfId="998" applyFont="1">
      <alignment vertical="center"/>
    </xf>
    <xf numFmtId="0" fontId="32" fillId="0" borderId="0" xfId="554" applyFill="1">
      <alignment vertical="center"/>
    </xf>
    <xf numFmtId="0" fontId="2" fillId="3" borderId="0" xfId="998" applyFont="1" applyFill="1" applyAlignment="1">
      <alignment horizontal="center" vertical="center"/>
    </xf>
    <xf numFmtId="0" fontId="13" fillId="0" borderId="0" xfId="998" applyFont="1">
      <alignment vertical="center"/>
    </xf>
    <xf numFmtId="0" fontId="45" fillId="3" borderId="0" xfId="998" applyFont="1" applyFill="1">
      <alignment vertical="center"/>
    </xf>
    <xf numFmtId="183" fontId="31" fillId="3" borderId="0" xfId="998" applyNumberFormat="1" applyFont="1" applyFill="1" applyBorder="1" applyAlignment="1">
      <alignment horizontal="right" vertical="center"/>
    </xf>
    <xf numFmtId="0" fontId="30" fillId="3" borderId="1" xfId="998" applyFont="1" applyFill="1" applyBorder="1" applyAlignment="1">
      <alignment horizontal="distributed" vertical="center" wrapText="1" indent="3"/>
    </xf>
    <xf numFmtId="0" fontId="30" fillId="0" borderId="1" xfId="998" applyFont="1" applyFill="1" applyBorder="1" applyAlignment="1">
      <alignment horizontal="center" vertical="center" wrapText="1"/>
    </xf>
    <xf numFmtId="3" fontId="12" fillId="0" borderId="23" xfId="0" applyNumberFormat="1" applyFont="1" applyFill="1" applyBorder="1" applyAlignment="1" applyProtection="1">
      <alignment horizontal="right" vertical="center"/>
    </xf>
    <xf numFmtId="203" fontId="30" fillId="0" borderId="1" xfId="34" applyNumberFormat="1" applyFont="1" applyFill="1" applyBorder="1" applyAlignment="1" applyProtection="1">
      <alignment horizontal="right" vertical="center" wrapText="1" shrinkToFit="1"/>
      <protection locked="0"/>
    </xf>
    <xf numFmtId="3" fontId="13" fillId="0" borderId="23" xfId="0" applyNumberFormat="1" applyFont="1" applyFill="1" applyBorder="1" applyAlignment="1" applyProtection="1">
      <alignment horizontal="right" vertical="center"/>
    </xf>
    <xf numFmtId="203" fontId="31" fillId="0" borderId="1" xfId="34" applyNumberFormat="1" applyFont="1" applyFill="1" applyBorder="1" applyAlignment="1" applyProtection="1">
      <alignment horizontal="right" vertical="center" wrapText="1" shrinkToFit="1"/>
      <protection locked="0"/>
    </xf>
    <xf numFmtId="3" fontId="13" fillId="0" borderId="23" xfId="0" applyNumberFormat="1" applyFont="1" applyFill="1" applyBorder="1" applyAlignment="1" applyProtection="1">
      <alignment horizontal="right" vertical="center"/>
      <protection locked="0"/>
    </xf>
    <xf numFmtId="49" fontId="13" fillId="0" borderId="1" xfId="0" applyNumberFormat="1" applyFont="1" applyFill="1" applyBorder="1" applyAlignment="1" applyProtection="1">
      <alignment horizontal="left" vertical="center"/>
    </xf>
    <xf numFmtId="49" fontId="13" fillId="0" borderId="1" xfId="0" applyNumberFormat="1" applyFont="1" applyFill="1" applyBorder="1" applyAlignment="1" applyProtection="1">
      <alignment vertical="center" wrapText="1"/>
    </xf>
    <xf numFmtId="49" fontId="13" fillId="0" borderId="1" xfId="0" applyNumberFormat="1" applyFont="1" applyFill="1" applyBorder="1" applyAlignment="1" applyProtection="1">
      <alignment horizontal="left" vertical="center"/>
      <protection locked="0"/>
    </xf>
    <xf numFmtId="49" fontId="13" fillId="0" borderId="1" xfId="0" applyNumberFormat="1" applyFont="1" applyFill="1" applyBorder="1" applyAlignment="1" applyProtection="1">
      <alignment horizontal="left" vertical="center" wrapText="1"/>
      <protection locked="0"/>
    </xf>
    <xf numFmtId="49" fontId="12" fillId="0" borderId="1" xfId="0" applyNumberFormat="1" applyFont="1" applyFill="1" applyBorder="1" applyAlignment="1" applyProtection="1">
      <alignment horizontal="left" vertical="center" wrapText="1"/>
      <protection locked="0"/>
    </xf>
    <xf numFmtId="3" fontId="12" fillId="0" borderId="23" xfId="0" applyNumberFormat="1" applyFont="1" applyFill="1" applyBorder="1" applyAlignment="1" applyProtection="1">
      <alignment horizontal="right" vertical="center"/>
      <protection locked="0"/>
    </xf>
    <xf numFmtId="177" fontId="31" fillId="0" borderId="1" xfId="25" applyNumberFormat="1" applyFont="1" applyFill="1" applyBorder="1" applyAlignment="1" applyProtection="1">
      <alignment vertical="center" wrapText="1"/>
      <protection locked="0"/>
    </xf>
    <xf numFmtId="177" fontId="31" fillId="0" borderId="24" xfId="25" applyNumberFormat="1" applyFont="1" applyFill="1" applyBorder="1" applyAlignment="1" applyProtection="1">
      <alignment vertical="center" wrapText="1"/>
      <protection locked="0"/>
    </xf>
    <xf numFmtId="49" fontId="30" fillId="0" borderId="1" xfId="0" applyNumberFormat="1" applyFont="1" applyFill="1" applyBorder="1" applyAlignment="1" applyProtection="1">
      <alignment horizontal="distributed" vertical="center" wrapText="1"/>
    </xf>
    <xf numFmtId="0" fontId="30" fillId="0" borderId="1" xfId="998" applyNumberFormat="1" applyFont="1" applyFill="1" applyBorder="1" applyAlignment="1">
      <alignment horizontal="left" vertical="center"/>
    </xf>
    <xf numFmtId="177" fontId="30" fillId="0" borderId="1" xfId="25" applyNumberFormat="1" applyFont="1" applyFill="1" applyBorder="1" applyAlignment="1" applyProtection="1">
      <alignment horizontal="right" vertical="center" wrapText="1"/>
      <protection locked="0"/>
    </xf>
    <xf numFmtId="0" fontId="31" fillId="0" borderId="1" xfId="998" applyFont="1" applyFill="1" applyBorder="1" applyAlignment="1">
      <alignment vertical="center" wrapText="1"/>
    </xf>
    <xf numFmtId="177" fontId="31" fillId="0" borderId="1" xfId="25" applyNumberFormat="1" applyFont="1" applyFill="1" applyBorder="1" applyAlignment="1" applyProtection="1">
      <alignment horizontal="right" vertical="center" wrapText="1"/>
      <protection locked="0"/>
    </xf>
    <xf numFmtId="0" fontId="31" fillId="0" borderId="1" xfId="998" applyNumberFormat="1" applyFont="1" applyFill="1" applyBorder="1" applyAlignment="1">
      <alignment horizontal="left" vertical="center" wrapText="1"/>
    </xf>
    <xf numFmtId="0" fontId="31" fillId="0" borderId="1" xfId="998" applyNumberFormat="1" applyFont="1" applyFill="1" applyBorder="1" applyAlignment="1">
      <alignment horizontal="left" vertical="center"/>
    </xf>
    <xf numFmtId="0" fontId="31" fillId="0" borderId="1" xfId="998" applyNumberFormat="1" applyFont="1" applyFill="1" applyBorder="1" applyAlignment="1">
      <alignment vertical="center" wrapText="1"/>
    </xf>
    <xf numFmtId="0" fontId="30" fillId="0" borderId="1" xfId="998" applyNumberFormat="1" applyFont="1" applyFill="1" applyBorder="1" applyAlignment="1">
      <alignment horizontal="left" vertical="center" wrapText="1"/>
    </xf>
    <xf numFmtId="0" fontId="30" fillId="0" borderId="1" xfId="998" applyFont="1" applyFill="1" applyBorder="1" applyAlignment="1">
      <alignment horizontal="distributed" vertical="center" wrapText="1" indent="2"/>
    </xf>
    <xf numFmtId="0" fontId="30" fillId="0" borderId="0" xfId="998" applyFont="1" applyFill="1" applyAlignment="1">
      <alignment horizontal="center" vertical="center" wrapText="1"/>
    </xf>
    <xf numFmtId="0" fontId="32" fillId="3" borderId="0" xfId="554" applyFill="1">
      <alignment vertical="center"/>
    </xf>
    <xf numFmtId="0" fontId="31" fillId="0" borderId="0" xfId="998" applyFont="1" applyFill="1" applyAlignment="1">
      <alignment horizontal="left" vertical="center"/>
    </xf>
    <xf numFmtId="183" fontId="31" fillId="0" borderId="0" xfId="998" applyNumberFormat="1" applyFont="1" applyFill="1" applyBorder="1" applyAlignment="1">
      <alignment horizontal="right" vertical="center"/>
    </xf>
    <xf numFmtId="0" fontId="30" fillId="0" borderId="1" xfId="998" applyNumberFormat="1" applyFont="1" applyFill="1" applyBorder="1" applyAlignment="1">
      <alignment vertical="center" wrapText="1"/>
    </xf>
    <xf numFmtId="0" fontId="31" fillId="0" borderId="1" xfId="998" applyFont="1" applyFill="1" applyBorder="1" applyAlignment="1">
      <alignment horizontal="left" vertical="center" wrapText="1"/>
    </xf>
    <xf numFmtId="0" fontId="30" fillId="0" borderId="1" xfId="998" applyNumberFormat="1" applyFont="1" applyFill="1" applyBorder="1" applyAlignment="1" applyProtection="1">
      <alignment vertical="center" wrapText="1"/>
    </xf>
    <xf numFmtId="0" fontId="31" fillId="0" borderId="1" xfId="554" applyFont="1" applyFill="1" applyBorder="1" applyAlignment="1" applyProtection="1">
      <alignment horizontal="left" vertical="center" wrapText="1"/>
    </xf>
    <xf numFmtId="183" fontId="31" fillId="0" borderId="1" xfId="554" applyNumberFormat="1" applyFont="1" applyFill="1" applyBorder="1" applyAlignment="1" applyProtection="1">
      <alignment horizontal="right" vertical="center" wrapText="1"/>
      <protection locked="0"/>
    </xf>
    <xf numFmtId="177" fontId="32" fillId="0" borderId="0" xfId="998" applyNumberFormat="1" applyFill="1">
      <alignment vertical="center"/>
    </xf>
    <xf numFmtId="177" fontId="31" fillId="0" borderId="1" xfId="313" applyNumberFormat="1" applyFont="1" applyFill="1" applyBorder="1" applyAlignment="1" applyProtection="1">
      <alignment vertical="center" wrapText="1"/>
    </xf>
    <xf numFmtId="203" fontId="31" fillId="0" borderId="1" xfId="34" applyNumberFormat="1" applyFont="1" applyFill="1" applyBorder="1" applyAlignment="1" applyProtection="1">
      <alignment vertical="center" wrapText="1"/>
      <protection locked="0"/>
    </xf>
    <xf numFmtId="49" fontId="31" fillId="0" borderId="1" xfId="313" applyNumberFormat="1" applyFont="1" applyFill="1" applyBorder="1" applyAlignment="1" applyProtection="1">
      <alignment horizontal="left" vertical="center" wrapText="1"/>
    </xf>
    <xf numFmtId="203" fontId="30" fillId="0" borderId="1" xfId="464" applyNumberFormat="1" applyFont="1" applyFill="1" applyBorder="1" applyAlignment="1" applyProtection="1">
      <alignment vertical="center" wrapText="1"/>
      <protection locked="0"/>
    </xf>
    <xf numFmtId="0" fontId="30" fillId="0" borderId="1" xfId="998" applyFont="1" applyFill="1" applyBorder="1" applyAlignment="1">
      <alignment vertical="center" wrapText="1"/>
    </xf>
    <xf numFmtId="183" fontId="30" fillId="0" borderId="1" xfId="998" applyNumberFormat="1" applyFont="1" applyFill="1" applyBorder="1" applyAlignment="1" applyProtection="1">
      <alignment vertical="center" wrapText="1"/>
      <protection locked="0"/>
    </xf>
    <xf numFmtId="183" fontId="31" fillId="0" borderId="1" xfId="998" applyNumberFormat="1" applyFont="1" applyFill="1" applyBorder="1" applyAlignment="1" applyProtection="1">
      <alignment vertical="center" wrapText="1"/>
      <protection locked="0"/>
    </xf>
    <xf numFmtId="203" fontId="31" fillId="0" borderId="1" xfId="464" applyNumberFormat="1" applyFont="1" applyFill="1" applyBorder="1" applyAlignment="1" applyProtection="1">
      <alignment vertical="center" wrapText="1"/>
      <protection locked="0"/>
    </xf>
    <xf numFmtId="183" fontId="31" fillId="0" borderId="1" xfId="554" applyNumberFormat="1" applyFont="1" applyFill="1" applyBorder="1" applyAlignment="1" applyProtection="1">
      <alignment vertical="center" wrapText="1"/>
      <protection locked="0"/>
    </xf>
    <xf numFmtId="0" fontId="52" fillId="0" borderId="0" xfId="998" applyFont="1" applyFill="1">
      <alignment vertical="center"/>
    </xf>
    <xf numFmtId="3" fontId="32" fillId="0" borderId="0" xfId="998" applyNumberFormat="1" applyFill="1">
      <alignment vertical="center"/>
    </xf>
    <xf numFmtId="0" fontId="30" fillId="3" borderId="0" xfId="998" applyFont="1" applyFill="1" applyAlignment="1" applyProtection="1">
      <alignment horizontal="center" vertical="center" wrapText="1"/>
    </xf>
    <xf numFmtId="0" fontId="31" fillId="3" borderId="0" xfId="998" applyFont="1" applyFill="1" applyProtection="1">
      <alignment vertical="center"/>
    </xf>
    <xf numFmtId="0" fontId="32" fillId="3" borderId="0" xfId="554" applyFill="1" applyProtection="1">
      <alignment vertical="center"/>
    </xf>
    <xf numFmtId="183" fontId="32" fillId="3" borderId="0" xfId="998" applyNumberFormat="1" applyFill="1" applyProtection="1">
      <alignment vertical="center"/>
    </xf>
    <xf numFmtId="0" fontId="0" fillId="0" borderId="0" xfId="0" applyAlignment="1" applyProtection="1"/>
    <xf numFmtId="0" fontId="31" fillId="0" borderId="0" xfId="998" applyFont="1" applyFill="1" applyAlignment="1" applyProtection="1">
      <alignment horizontal="left" vertical="center"/>
    </xf>
    <xf numFmtId="0" fontId="45" fillId="0" borderId="0" xfId="998" applyFont="1" applyFill="1" applyProtection="1">
      <alignment vertical="center"/>
    </xf>
    <xf numFmtId="0" fontId="30" fillId="0" borderId="1" xfId="998" applyFont="1" applyFill="1" applyBorder="1" applyAlignment="1" applyProtection="1">
      <alignment horizontal="center" vertical="center" wrapText="1"/>
    </xf>
    <xf numFmtId="0" fontId="31" fillId="0" borderId="1" xfId="998" applyNumberFormat="1" applyFont="1" applyFill="1" applyBorder="1" applyAlignment="1" applyProtection="1">
      <alignment vertical="center" wrapText="1"/>
    </xf>
    <xf numFmtId="0" fontId="30" fillId="0" borderId="1" xfId="998" applyNumberFormat="1" applyFont="1" applyFill="1" applyBorder="1" applyAlignment="1" applyProtection="1">
      <alignment horizontal="distributed" vertical="center"/>
    </xf>
    <xf numFmtId="203" fontId="30" fillId="0" borderId="1" xfId="464" applyNumberFormat="1" applyFont="1" applyFill="1" applyBorder="1" applyAlignment="1" applyProtection="1">
      <alignment horizontal="right" vertical="center" wrapText="1"/>
      <protection locked="0"/>
    </xf>
    <xf numFmtId="3" fontId="32" fillId="3" borderId="0" xfId="998" applyNumberFormat="1" applyFill="1" applyProtection="1">
      <alignment vertical="center"/>
    </xf>
  </cellXfs>
  <cellStyles count="1334">
    <cellStyle name="常规" xfId="0" builtinId="0"/>
    <cellStyle name="货币[0]" xfId="1" builtinId="7"/>
    <cellStyle name="货币" xfId="2" builtinId="4"/>
    <cellStyle name="常规 2 2 4" xfId="3"/>
    <cellStyle name="部门 4" xfId="4"/>
    <cellStyle name="_ET_STYLE_NoName_00__Book1_1 2 2 2" xfId="5"/>
    <cellStyle name="强调文字颜色 2 3 2" xfId="6"/>
    <cellStyle name="输入" xfId="7" builtinId="20"/>
    <cellStyle name="汇总 6" xfId="8"/>
    <cellStyle name="Accent5 9" xfId="9"/>
    <cellStyle name="20% - 强调文字颜色 3" xfId="10" builtinId="38"/>
    <cellStyle name="链接单元格 5" xfId="11"/>
    <cellStyle name="常规 440" xfId="12"/>
    <cellStyle name="常规 435" xfId="13"/>
    <cellStyle name="百分比 2 8 2" xfId="14"/>
    <cellStyle name="Accent1 5" xfId="15"/>
    <cellStyle name="好 3 2 2" xfId="16"/>
    <cellStyle name="args.style" xfId="17"/>
    <cellStyle name="常规 3 4 3" xfId="18"/>
    <cellStyle name="Accent2 - 40%" xfId="19"/>
    <cellStyle name="千位分隔[0]" xfId="20" builtinId="6"/>
    <cellStyle name="常规 26 2" xfId="21"/>
    <cellStyle name="40% - 强调文字颜色 3" xfId="22" builtinId="39"/>
    <cellStyle name="差" xfId="23" builtinId="27"/>
    <cellStyle name="常规 7 3" xfId="24"/>
    <cellStyle name="千位分隔" xfId="25" builtinId="3"/>
    <cellStyle name="Accent6 4" xfId="26"/>
    <cellStyle name="60% - 强调文字颜色 3" xfId="27" builtinId="40"/>
    <cellStyle name="60% - 强调文字颜色 6 3 2" xfId="28"/>
    <cellStyle name="日期" xfId="29"/>
    <cellStyle name="Accent2 - 60%" xfId="30"/>
    <cellStyle name="Input [yellow] 4" xfId="31"/>
    <cellStyle name="好_0605石屏县 2 2" xfId="32"/>
    <cellStyle name="超链接" xfId="33" builtinId="8"/>
    <cellStyle name="百分比" xfId="34" builtinId="5"/>
    <cellStyle name="好_2007年地州资金往来对账表 3" xfId="35"/>
    <cellStyle name="60% - 强调文字颜色 4 2 2 2" xfId="36"/>
    <cellStyle name="Accent4 5" xfId="37"/>
    <cellStyle name="差_Book1 2" xfId="38"/>
    <cellStyle name="已访问的超链接" xfId="39" builtinId="9"/>
    <cellStyle name="_ET_STYLE_NoName_00__Sheet3" xfId="40"/>
    <cellStyle name="常规 6" xfId="41"/>
    <cellStyle name="注释" xfId="42" builtinId="10"/>
    <cellStyle name="60% - 强调文字颜色 2 3" xfId="43"/>
    <cellStyle name="Accent5 - 60% 2 2" xfId="44"/>
    <cellStyle name="Accent6 3" xfId="45"/>
    <cellStyle name="60% - 强调文字颜色 2" xfId="46" builtinId="36"/>
    <cellStyle name="解释性文本 2 2" xfId="47"/>
    <cellStyle name="百分比 7" xfId="48"/>
    <cellStyle name="Accent3 4 2" xfId="49"/>
    <cellStyle name="标题 4" xfId="50" builtinId="19"/>
    <cellStyle name="警告文本" xfId="51" builtinId="11"/>
    <cellStyle name="常规 4 2 2 3" xfId="52"/>
    <cellStyle name="常规 6 5" xfId="53"/>
    <cellStyle name="常规 5 2" xfId="54"/>
    <cellStyle name="60% - 强调文字颜色 2 2 2" xfId="55"/>
    <cellStyle name="标题" xfId="56" builtinId="15"/>
    <cellStyle name="Accent1 - 60% 2 2" xfId="57"/>
    <cellStyle name="解释性文本" xfId="58" builtinId="53"/>
    <cellStyle name="标题 1 5 2" xfId="59"/>
    <cellStyle name="百分比 4" xfId="60"/>
    <cellStyle name="标题 1" xfId="61" builtinId="16"/>
    <cellStyle name="常规 5 2 2" xfId="62"/>
    <cellStyle name="60% - 强调文字颜色 2 2 2 2" xfId="63"/>
    <cellStyle name="0,0_x000d__x000a_NA_x000d__x000a_" xfId="64"/>
    <cellStyle name="差 7" xfId="65"/>
    <cellStyle name="百分比 5" xfId="66"/>
    <cellStyle name="标题 2" xfId="67" builtinId="17"/>
    <cellStyle name="Accent6 2" xfId="68"/>
    <cellStyle name="60% - 强调文字颜色 1" xfId="69" builtinId="32"/>
    <cellStyle name="Accent4 2 2" xfId="70"/>
    <cellStyle name="百分比 6" xfId="71"/>
    <cellStyle name="标题 3" xfId="72" builtinId="18"/>
    <cellStyle name="Accent6 5" xfId="73"/>
    <cellStyle name="60% - 强调文字颜色 4" xfId="74" builtinId="44"/>
    <cellStyle name="输出" xfId="75" builtinId="21"/>
    <cellStyle name="计算" xfId="76" builtinId="22"/>
    <cellStyle name="40% - 强调文字颜色 4 2" xfId="77"/>
    <cellStyle name="检查单元格" xfId="78" builtinId="23"/>
    <cellStyle name="常规 8 3" xfId="79"/>
    <cellStyle name="常规 443" xfId="80"/>
    <cellStyle name="20% - 强调文字颜色 6" xfId="81" builtinId="50"/>
    <cellStyle name="标题 4 5 3" xfId="82"/>
    <cellStyle name="强调文字颜色 2" xfId="83" builtinId="33"/>
    <cellStyle name="常规 2 2 2 5" xfId="84"/>
    <cellStyle name="PSHeading 4" xfId="85"/>
    <cellStyle name="链接单元格" xfId="86" builtinId="24"/>
    <cellStyle name="60% - 强调文字颜色 4 2 3" xfId="87"/>
    <cellStyle name="差_0605石屏" xfId="88"/>
    <cellStyle name="汇总" xfId="89" builtinId="25"/>
    <cellStyle name="好" xfId="90" builtinId="26"/>
    <cellStyle name="适中 8" xfId="91"/>
    <cellStyle name="20% - 强调文字颜色 3 3" xfId="92"/>
    <cellStyle name="输出 3 3" xfId="93"/>
    <cellStyle name="适中" xfId="94" builtinId="28"/>
    <cellStyle name="链接单元格 7" xfId="95"/>
    <cellStyle name="常规 8 2" xfId="96"/>
    <cellStyle name="常规 442" xfId="97"/>
    <cellStyle name="20% - 强调文字颜色 5" xfId="98" builtinId="46"/>
    <cellStyle name="千位分隔 6 2" xfId="99"/>
    <cellStyle name="标题 4 5 2" xfId="100"/>
    <cellStyle name="强调文字颜色 1" xfId="101" builtinId="29"/>
    <cellStyle name="常规 2 2 2 4" xfId="102"/>
    <cellStyle name="链接单元格 3" xfId="103"/>
    <cellStyle name="常规 433" xfId="104"/>
    <cellStyle name="常规 428" xfId="105"/>
    <cellStyle name="编号 3 2" xfId="106"/>
    <cellStyle name="20% - 强调文字颜色 1" xfId="107" builtinId="30"/>
    <cellStyle name="汇总 3 3" xfId="108"/>
    <cellStyle name="Accent6 - 20% 2 2" xfId="109"/>
    <cellStyle name="标题 5 4" xfId="110"/>
    <cellStyle name="40% - 强调文字颜色 1" xfId="111" builtinId="31"/>
    <cellStyle name="链接单元格 4" xfId="112"/>
    <cellStyle name="常规 434" xfId="113"/>
    <cellStyle name="常规 429" xfId="114"/>
    <cellStyle name="20% - 强调文字颜色 2" xfId="115" builtinId="34"/>
    <cellStyle name="40% - 强调文字颜色 2" xfId="116" builtinId="35"/>
    <cellStyle name="检查单元格 3 4" xfId="117"/>
    <cellStyle name="Accent2 - 40% 2" xfId="118"/>
    <cellStyle name="差_11大理 2 2" xfId="119"/>
    <cellStyle name="强调文字颜色 3" xfId="120" builtinId="37"/>
    <cellStyle name="Accent2 - 40% 3" xfId="121"/>
    <cellStyle name="好_2008年地州对账表(国库资金）" xfId="122"/>
    <cellStyle name="PSChar" xfId="123"/>
    <cellStyle name="强调文字颜色 4" xfId="124" builtinId="41"/>
    <cellStyle name="链接单元格 6" xfId="125"/>
    <cellStyle name="常规 441" xfId="126"/>
    <cellStyle name="常规 436" xfId="127"/>
    <cellStyle name="20% - 强调文字颜色 4" xfId="128" builtinId="42"/>
    <cellStyle name="40% - 强调文字颜色 4" xfId="129" builtinId="43"/>
    <cellStyle name="强调文字颜色 5" xfId="130" builtinId="45"/>
    <cellStyle name="常规_exceltmp1 2" xfId="131"/>
    <cellStyle name="计算 4" xfId="132"/>
    <cellStyle name="60% - 强调文字颜色 5 2 2 2" xfId="133"/>
    <cellStyle name="常规 2 5 3 2" xfId="134"/>
    <cellStyle name="40% - 强调文字颜色 5" xfId="135" builtinId="47"/>
    <cellStyle name="Accent6 6" xfId="136"/>
    <cellStyle name="标题 1 4 2" xfId="137"/>
    <cellStyle name="60% - 强调文字颜色 5" xfId="138" builtinId="48"/>
    <cellStyle name="强调文字颜色 6" xfId="139" builtinId="49"/>
    <cellStyle name="_弱电系统设备配置报价清单" xfId="140"/>
    <cellStyle name="40% - 强调文字颜色 6" xfId="141" builtinId="51"/>
    <cellStyle name="Accent6 7" xfId="142"/>
    <cellStyle name="标题 1 4 3" xfId="143"/>
    <cellStyle name="60% - 强调文字颜色 6" xfId="144" builtinId="52"/>
    <cellStyle name="适中 5 2" xfId="145"/>
    <cellStyle name="常规 3 2 3 2" xfId="146"/>
    <cellStyle name="Accent2 - 20% 2" xfId="147"/>
    <cellStyle name="_Book1_2 2" xfId="148"/>
    <cellStyle name="_Book1_2 3" xfId="149"/>
    <cellStyle name="适中 5 3" xfId="150"/>
    <cellStyle name="Accent2 - 20% 3" xfId="151"/>
    <cellStyle name="常规 2 12 2" xfId="152"/>
    <cellStyle name="_ET_STYLE_NoName_00__Book1" xfId="153"/>
    <cellStyle name="_ET_STYLE_NoName_00_" xfId="154"/>
    <cellStyle name="_Book1_1" xfId="155"/>
    <cellStyle name="_20100326高清市院遂宁检察院1080P配置清单26日改" xfId="156"/>
    <cellStyle name="_Book1_2 2 2" xfId="157"/>
    <cellStyle name="百分比 2 2 4" xfId="158"/>
    <cellStyle name="Accent2 - 20% 2 2" xfId="159"/>
    <cellStyle name="百分比 2 10 2" xfId="160"/>
    <cellStyle name="_Book1_2 2 3" xfId="161"/>
    <cellStyle name="常规 2 5 4 2" xfId="162"/>
    <cellStyle name="百分比 2 2 5" xfId="163"/>
    <cellStyle name="_Book1_2 2 2 2" xfId="164"/>
    <cellStyle name="百分比 2 2 4 2" xfId="165"/>
    <cellStyle name="超级链接 2 2" xfId="166"/>
    <cellStyle name="_Book1_3 2" xfId="167"/>
    <cellStyle name="_Book1" xfId="168"/>
    <cellStyle name="常规 2 7 2" xfId="169"/>
    <cellStyle name="_Book1_2" xfId="170"/>
    <cellStyle name="适中 5" xfId="171"/>
    <cellStyle name="Accent2 - 20%" xfId="172"/>
    <cellStyle name="常规 3 2 3" xfId="173"/>
    <cellStyle name="差_2008年地州对账表(国库资金） 3" xfId="174"/>
    <cellStyle name="_Book1_2 3 2" xfId="175"/>
    <cellStyle name="百分比 2 3 4" xfId="176"/>
    <cellStyle name="常规 2 16" xfId="177"/>
    <cellStyle name="_Book1_2 4" xfId="178"/>
    <cellStyle name="_Book1_3" xfId="179"/>
    <cellStyle name="Accent1 4 2" xfId="180"/>
    <cellStyle name="超级链接 2" xfId="181"/>
    <cellStyle name="_ET_STYLE_NoName_00__Book1_1" xfId="182"/>
    <cellStyle name="常规 2 3 3 2" xfId="183"/>
    <cellStyle name="Accent5 - 60% 3" xfId="184"/>
    <cellStyle name="_ET_STYLE_NoName_00__Book1_1 2" xfId="185"/>
    <cellStyle name="常规 2 3 3 2 2" xfId="186"/>
    <cellStyle name="_ET_STYLE_NoName_00__Book1_1 2 2" xfId="187"/>
    <cellStyle name="百分比 2 7 2" xfId="188"/>
    <cellStyle name="Percent [2]" xfId="189"/>
    <cellStyle name="标题 2 2 2 2" xfId="190"/>
    <cellStyle name="_ET_STYLE_NoName_00__Book1_1 2 3" xfId="191"/>
    <cellStyle name="_ET_STYLE_NoName_00__Book1_1 3" xfId="192"/>
    <cellStyle name="_ET_STYLE_NoName_00__Book1_1 3 2" xfId="193"/>
    <cellStyle name="Accent1 4" xfId="194"/>
    <cellStyle name="超级链接" xfId="195"/>
    <cellStyle name="_ET_STYLE_NoName_00__Book1_1 4" xfId="196"/>
    <cellStyle name="_关闭破产企业已移交地方管理中小学校退休教师情况明细表(1)" xfId="197"/>
    <cellStyle name="Accent5 4" xfId="198"/>
    <cellStyle name="警告文本 4 2" xfId="199"/>
    <cellStyle name="0,0_x005f_x000d__x005f_x000a_NA_x005f_x000d__x005f_x000a_" xfId="200"/>
    <cellStyle name="20% - 强调文字颜色 1 2" xfId="201"/>
    <cellStyle name="链接单元格 3 2 2" xfId="202"/>
    <cellStyle name="常规 11 4" xfId="203"/>
    <cellStyle name="20% - 强调文字颜色 1 2 2" xfId="204"/>
    <cellStyle name="Accent1 - 20% 2" xfId="205"/>
    <cellStyle name="20% - 强调文字颜色 1 3" xfId="206"/>
    <cellStyle name="强调文字颜色 2 2 2 2" xfId="207"/>
    <cellStyle name="20% - 强调文字颜色 2 2" xfId="208"/>
    <cellStyle name="20% - 强调文字颜色 2 2 2" xfId="209"/>
    <cellStyle name="20% - 强调文字颜色 2 3" xfId="210"/>
    <cellStyle name="60% - 强调文字颜色 3 2 2 2" xfId="211"/>
    <cellStyle name="适中 7" xfId="212"/>
    <cellStyle name="20% - 强调文字颜色 3 2" xfId="213"/>
    <cellStyle name="常规 3 2 5" xfId="214"/>
    <cellStyle name="20% - 强调文字颜色 3 2 2" xfId="215"/>
    <cellStyle name="Mon閠aire_!!!GO" xfId="216"/>
    <cellStyle name="20% - 强调文字颜色 4 2" xfId="217"/>
    <cellStyle name="常规 3 3 5" xfId="218"/>
    <cellStyle name="20% - 强调文字颜色 4 2 2" xfId="219"/>
    <cellStyle name="常规 3 3 5 2" xfId="220"/>
    <cellStyle name="Accent6 - 60% 2 2" xfId="221"/>
    <cellStyle name="20% - 强调文字颜色 4 3" xfId="222"/>
    <cellStyle name="常规 3 3 6" xfId="223"/>
    <cellStyle name="20% - 强调文字颜色 5 2" xfId="224"/>
    <cellStyle name="20% - 强调文字颜色 5 2 2" xfId="225"/>
    <cellStyle name="20% - 强调文字颜色 5 3" xfId="226"/>
    <cellStyle name="20% - 强调文字颜色 6 2" xfId="227"/>
    <cellStyle name="Accent6 - 20% 3" xfId="228"/>
    <cellStyle name="20% - 强调文字颜色 6 2 2" xfId="229"/>
    <cellStyle name="解释性文本 3 2 2" xfId="230"/>
    <cellStyle name="20% - 强调文字颜色 6 3" xfId="231"/>
    <cellStyle name="40% - 强调文字颜色 1 2" xfId="232"/>
    <cellStyle name="常规 4 3 5" xfId="233"/>
    <cellStyle name="40% - 强调文字颜色 1 2 2" xfId="234"/>
    <cellStyle name="40% - 强调文字颜色 1 3" xfId="235"/>
    <cellStyle name="常规 9 2" xfId="236"/>
    <cellStyle name="Accent1" xfId="237"/>
    <cellStyle name="40% - 强调文字颜色 2 2" xfId="238"/>
    <cellStyle name="常规 2 3 2 4" xfId="239"/>
    <cellStyle name="40% - 强调文字颜色 2 2 2" xfId="240"/>
    <cellStyle name="常规 2 3 2 4 2" xfId="241"/>
    <cellStyle name="40% - 强调文字颜色 2 3" xfId="242"/>
    <cellStyle name="常规 2 3 2 5" xfId="243"/>
    <cellStyle name="40% - 强调文字颜色 3 2" xfId="244"/>
    <cellStyle name="常规 2 3 3 4" xfId="245"/>
    <cellStyle name="40% - 强调文字颜色 3 2 2" xfId="246"/>
    <cellStyle name="40% - 强调文字颜色 3 3" xfId="247"/>
    <cellStyle name="千位分隔 5" xfId="248"/>
    <cellStyle name="标题 4 4" xfId="249"/>
    <cellStyle name="40% - 强调文字颜色 4 2 2" xfId="250"/>
    <cellStyle name="40% - 强调文字颜色 4 3" xfId="251"/>
    <cellStyle name="计算 3 3" xfId="252"/>
    <cellStyle name="常规_2007年云南省向人大报送政府收支预算表格式编制过程表 3 2" xfId="253"/>
    <cellStyle name="Accent6 - 20% 2" xfId="254"/>
    <cellStyle name="40% - 强调文字颜色 5 2" xfId="255"/>
    <cellStyle name="好 2 3" xfId="256"/>
    <cellStyle name="40% - 强调文字颜色 5 2 2" xfId="257"/>
    <cellStyle name="计算 4 2 2" xfId="258"/>
    <cellStyle name="60% - 强调文字颜色 4 3" xfId="259"/>
    <cellStyle name="40% - 强调文字颜色 5 3" xfId="260"/>
    <cellStyle name="好 2 4" xfId="261"/>
    <cellStyle name="标题 2 2 4" xfId="262"/>
    <cellStyle name="40% - 强调文字颜色 6 2" xfId="263"/>
    <cellStyle name="好 3 3" xfId="264"/>
    <cellStyle name="百分比 2 9" xfId="265"/>
    <cellStyle name="适中 2 2" xfId="266"/>
    <cellStyle name="40% - 强调文字颜色 6 2 2" xfId="267"/>
    <cellStyle name="百分比 2 9 2" xfId="268"/>
    <cellStyle name="适中 2 2 2" xfId="269"/>
    <cellStyle name="Accent2 5" xfId="270"/>
    <cellStyle name="40% - 强调文字颜色 6 3" xfId="271"/>
    <cellStyle name="好 3 4" xfId="272"/>
    <cellStyle name="Accent6 2 2" xfId="273"/>
    <cellStyle name="输出 3 4" xfId="274"/>
    <cellStyle name="60% - 强调文字颜色 1 2" xfId="275"/>
    <cellStyle name="60% - 强调文字颜色 1 2 2" xfId="276"/>
    <cellStyle name="60% - 强调文字颜色 1 2 2 2" xfId="277"/>
    <cellStyle name="商品名称 2 2" xfId="278"/>
    <cellStyle name="标题 3 2 4" xfId="279"/>
    <cellStyle name="好 7" xfId="280"/>
    <cellStyle name="60% - 强调文字颜色 1 2 3" xfId="281"/>
    <cellStyle name="百分比 2 3 4 2" xfId="282"/>
    <cellStyle name="60% - 强调文字颜色 1 3" xfId="283"/>
    <cellStyle name="千位分隔 2 3" xfId="284"/>
    <cellStyle name="60% - 强调文字颜色 1 3 2" xfId="285"/>
    <cellStyle name="Accent6 3 2" xfId="286"/>
    <cellStyle name="常规 5" xfId="287"/>
    <cellStyle name="输出 4 4" xfId="288"/>
    <cellStyle name="60% - 强调文字颜色 2 2" xfId="289"/>
    <cellStyle name="常规 5 3" xfId="290"/>
    <cellStyle name="60% - 强调文字颜色 2 2 3" xfId="291"/>
    <cellStyle name="Accent6 - 60%" xfId="292"/>
    <cellStyle name="常规 6 2" xfId="293"/>
    <cellStyle name="60% - 强调文字颜色 2 3 2" xfId="294"/>
    <cellStyle name="注释 2" xfId="295"/>
    <cellStyle name="Accent6 4 2" xfId="296"/>
    <cellStyle name="60% - 强调文字颜色 3 2" xfId="297"/>
    <cellStyle name="60% - 强调文字颜色 3 2 2" xfId="298"/>
    <cellStyle name="60% - 强调文字颜色 3 2 3" xfId="299"/>
    <cellStyle name="60% - 强调文字颜色 3 3" xfId="300"/>
    <cellStyle name="Accent5 - 40% 2" xfId="301"/>
    <cellStyle name="汇总 7" xfId="302"/>
    <cellStyle name="60% - 强调文字颜色 3 3 2" xfId="303"/>
    <cellStyle name="Accent5 - 40% 2 2" xfId="304"/>
    <cellStyle name="Accent6 5 2" xfId="305"/>
    <cellStyle name="60% - 强调文字颜色 4 2" xfId="306"/>
    <cellStyle name="60% - 强调文字颜色 4 2 2" xfId="307"/>
    <cellStyle name="60% - 强调文字颜色 4 3 2" xfId="308"/>
    <cellStyle name="常规 15" xfId="309"/>
    <cellStyle name="常规 20" xfId="310"/>
    <cellStyle name="60% - 强调文字颜色 5 2" xfId="311"/>
    <cellStyle name="标题 1 4 2 2" xfId="312"/>
    <cellStyle name="常规_exceltmp1" xfId="313"/>
    <cellStyle name="60% - 强调文字颜色 5 2 2" xfId="314"/>
    <cellStyle name="常规 2 5 3" xfId="315"/>
    <cellStyle name="60% - 强调文字颜色 5 2 3" xfId="316"/>
    <cellStyle name="常规 2 5 4" xfId="317"/>
    <cellStyle name="百分比 2 10" xfId="318"/>
    <cellStyle name="常规 2 2 2 3 2" xfId="319"/>
    <cellStyle name="60% - 强调文字颜色 5 3" xfId="320"/>
    <cellStyle name="60% - 强调文字颜色 5 3 2" xfId="321"/>
    <cellStyle name="常规 2 6 3" xfId="322"/>
    <cellStyle name="RowLevel_0" xfId="323"/>
    <cellStyle name="60% - 强调文字颜色 6 2" xfId="324"/>
    <cellStyle name="60% - 强调文字颜色 6 2 2" xfId="325"/>
    <cellStyle name="Header2" xfId="326"/>
    <cellStyle name="强调文字颜色 5 2 3" xfId="327"/>
    <cellStyle name="60% - 强调文字颜色 6 2 2 2" xfId="328"/>
    <cellStyle name="Header2 2" xfId="329"/>
    <cellStyle name="60% - 强调文字颜色 6 2 3" xfId="330"/>
    <cellStyle name="60% - 强调文字颜色 6 3" xfId="331"/>
    <cellStyle name="6mal" xfId="332"/>
    <cellStyle name="Accent1 - 20%" xfId="333"/>
    <cellStyle name="强调文字颜色 2 2 2" xfId="334"/>
    <cellStyle name="Accent4 9" xfId="335"/>
    <cellStyle name="Accent1 - 20% 2 2" xfId="336"/>
    <cellStyle name="常规 2 3 3 3" xfId="337"/>
    <cellStyle name="Accent5 - 20%" xfId="338"/>
    <cellStyle name="Accent1 - 20% 3" xfId="339"/>
    <cellStyle name="Accent1 - 40%" xfId="340"/>
    <cellStyle name="Accent6 9" xfId="341"/>
    <cellStyle name="标题 6 2 2" xfId="342"/>
    <cellStyle name="Accent1 - 40% 2" xfId="343"/>
    <cellStyle name="Accent1 - 40% 2 2" xfId="344"/>
    <cellStyle name="Accent1 - 40% 3" xfId="345"/>
    <cellStyle name="PSHeading 3 2" xfId="346"/>
    <cellStyle name="Accent1 - 60%" xfId="347"/>
    <cellStyle name="Accent1 - 60% 2" xfId="348"/>
    <cellStyle name="标题 1 5" xfId="349"/>
    <cellStyle name="注释 4 2 2" xfId="350"/>
    <cellStyle name="常规 17 2" xfId="351"/>
    <cellStyle name="Accent1 - 60% 3" xfId="352"/>
    <cellStyle name="标题 1 6" xfId="353"/>
    <cellStyle name="Date 3" xfId="354"/>
    <cellStyle name="Accent1 2" xfId="355"/>
    <cellStyle name="Currency [0]_!!!GO" xfId="356"/>
    <cellStyle name="Accent1 2 2" xfId="357"/>
    <cellStyle name="Accent1 3" xfId="358"/>
    <cellStyle name="Accent1 3 2" xfId="359"/>
    <cellStyle name="常规 2" xfId="360"/>
    <cellStyle name="Accent1 5 2" xfId="361"/>
    <cellStyle name="部门 3 2" xfId="362"/>
    <cellStyle name="Accent1 6" xfId="363"/>
    <cellStyle name="常规 2 2 3 2" xfId="364"/>
    <cellStyle name="sstot" xfId="365"/>
    <cellStyle name="Accent1 7" xfId="366"/>
    <cellStyle name="常规 2 2 3 3" xfId="367"/>
    <cellStyle name="Accent1 8" xfId="368"/>
    <cellStyle name="差_1110洱源 2" xfId="369"/>
    <cellStyle name="常规 2 2 3 4" xfId="370"/>
    <cellStyle name="Accent1 9" xfId="371"/>
    <cellStyle name="差_1110洱源 3" xfId="372"/>
    <cellStyle name="Accent2" xfId="373"/>
    <cellStyle name="常规 9 3" xfId="374"/>
    <cellStyle name="Header1 2" xfId="375"/>
    <cellStyle name="强调文字颜色 5 2 2 2" xfId="376"/>
    <cellStyle name="Accent2 - 40% 2 2" xfId="377"/>
    <cellStyle name="输入 2 4" xfId="378"/>
    <cellStyle name="日期 2" xfId="379"/>
    <cellStyle name="Accent2 - 60% 2" xfId="380"/>
    <cellStyle name="Accent5 - 40% 3" xfId="381"/>
    <cellStyle name="日期 2 2" xfId="382"/>
    <cellStyle name="Accent2 - 60% 2 2" xfId="383"/>
    <cellStyle name="日期 3" xfId="384"/>
    <cellStyle name="Accent2 - 60% 3" xfId="385"/>
    <cellStyle name="Accent2 2" xfId="386"/>
    <cellStyle name="强调文字颜色 4 3" xfId="387"/>
    <cellStyle name="t" xfId="388"/>
    <cellStyle name="Accent2 2 2" xfId="389"/>
    <cellStyle name="Accent2 3" xfId="390"/>
    <cellStyle name="Accent2 3 2" xfId="391"/>
    <cellStyle name="Accent2 4" xfId="392"/>
    <cellStyle name="Accent2 4 2" xfId="393"/>
    <cellStyle name="百分比 2 9 2 2" xfId="394"/>
    <cellStyle name="Accent2 5 2" xfId="395"/>
    <cellStyle name="百分比 2 9 3" xfId="396"/>
    <cellStyle name="常规 2 2 11" xfId="397"/>
    <cellStyle name="Accent2 6" xfId="398"/>
    <cellStyle name="常规 2 2 4 2" xfId="399"/>
    <cellStyle name="Date" xfId="400"/>
    <cellStyle name="Accent2 7" xfId="401"/>
    <cellStyle name="Accent2 8" xfId="402"/>
    <cellStyle name="Accent2 9" xfId="403"/>
    <cellStyle name="Accent3" xfId="404"/>
    <cellStyle name="Accent5 2" xfId="405"/>
    <cellStyle name="Accent3 - 20%" xfId="406"/>
    <cellStyle name="Milliers_!!!GO" xfId="407"/>
    <cellStyle name="Accent5 2 2" xfId="408"/>
    <cellStyle name="Accent3 - 20% 2" xfId="409"/>
    <cellStyle name="标题 1 3" xfId="410"/>
    <cellStyle name="百分比 4 3" xfId="411"/>
    <cellStyle name="常规 2 2 7" xfId="412"/>
    <cellStyle name="Accent3 - 20% 2 2" xfId="413"/>
    <cellStyle name="Accent5 6" xfId="414"/>
    <cellStyle name="汇总 3" xfId="415"/>
    <cellStyle name="差_0605石屏 3" xfId="416"/>
    <cellStyle name="标题 1 3 2" xfId="417"/>
    <cellStyle name="Accent3 - 20% 3" xfId="418"/>
    <cellStyle name="标题 1 4" xfId="419"/>
    <cellStyle name="Accent3 - 40%" xfId="420"/>
    <cellStyle name="Accent4 3 2" xfId="421"/>
    <cellStyle name="好_0502通海县" xfId="422"/>
    <cellStyle name="Mon閠aire [0]_!!!GO" xfId="423"/>
    <cellStyle name="Accent3 - 40% 2" xfId="424"/>
    <cellStyle name="Accent3 - 40% 2 2" xfId="425"/>
    <cellStyle name="百分比 2 6 2" xfId="426"/>
    <cellStyle name="常规 15 2 2" xfId="427"/>
    <cellStyle name="Accent3 - 40% 3" xfId="428"/>
    <cellStyle name="捠壿 [0.00]_Region Orders (2)" xfId="429"/>
    <cellStyle name="Accent4 - 60%" xfId="430"/>
    <cellStyle name="Accent3 - 60%" xfId="431"/>
    <cellStyle name="Accent4 5 2" xfId="432"/>
    <cellStyle name="Accent3 - 60% 2" xfId="433"/>
    <cellStyle name="好_M01-1 3" xfId="434"/>
    <cellStyle name="Accent3 - 60% 2 2" xfId="435"/>
    <cellStyle name="编号" xfId="436"/>
    <cellStyle name="常规 17 2 2" xfId="437"/>
    <cellStyle name="Accent3 - 60% 3" xfId="438"/>
    <cellStyle name="Accent3 2" xfId="439"/>
    <cellStyle name="Accent3 2 2" xfId="440"/>
    <cellStyle name="comma zerodec" xfId="441"/>
    <cellStyle name="Accent3 3" xfId="442"/>
    <cellStyle name="Accent3 3 2" xfId="443"/>
    <cellStyle name="解释性文本 2" xfId="444"/>
    <cellStyle name="Accent3 4" xfId="445"/>
    <cellStyle name="解释性文本 3" xfId="446"/>
    <cellStyle name="Accent3 5" xfId="447"/>
    <cellStyle name="解释性文本 3 2" xfId="448"/>
    <cellStyle name="Accent3 5 2" xfId="449"/>
    <cellStyle name="Moneda_96 Risk" xfId="450"/>
    <cellStyle name="解释性文本 4" xfId="451"/>
    <cellStyle name="Accent3 6" xfId="452"/>
    <cellStyle name="常规 2 2 5 2" xfId="453"/>
    <cellStyle name="Accent3 7" xfId="454"/>
    <cellStyle name="解释性文本 5" xfId="455"/>
    <cellStyle name="差 2" xfId="456"/>
    <cellStyle name="Accent3 8" xfId="457"/>
    <cellStyle name="解释性文本 6" xfId="458"/>
    <cellStyle name="差 3" xfId="459"/>
    <cellStyle name="常规 2 7 3 2" xfId="460"/>
    <cellStyle name="Accent3 9" xfId="461"/>
    <cellStyle name="解释性文本 7" xfId="462"/>
    <cellStyle name="差 4" xfId="463"/>
    <cellStyle name="百分比 2" xfId="464"/>
    <cellStyle name="Accent4" xfId="465"/>
    <cellStyle name="Accent4 - 20%" xfId="466"/>
    <cellStyle name="差 4 2 2" xfId="467"/>
    <cellStyle name="百分比 2 2 2" xfId="468"/>
    <cellStyle name="常规 2 4 2 4" xfId="469"/>
    <cellStyle name="Accent4 - 20% 2" xfId="470"/>
    <cellStyle name="百分比 2 2 2 2" xfId="471"/>
    <cellStyle name="Accent4 - 20% 2 2" xfId="472"/>
    <cellStyle name="百分比 2 2 2 2 2" xfId="473"/>
    <cellStyle name="Accent4 - 20% 3" xfId="474"/>
    <cellStyle name="百分比 2 2 2 3" xfId="475"/>
    <cellStyle name="强调 2 2" xfId="476"/>
    <cellStyle name="输入 4" xfId="477"/>
    <cellStyle name="Accent4 - 40%" xfId="478"/>
    <cellStyle name="百分比 2 4 2" xfId="479"/>
    <cellStyle name="常规 3 3" xfId="480"/>
    <cellStyle name="输入 4 2" xfId="481"/>
    <cellStyle name="Accent4 - 40% 2" xfId="482"/>
    <cellStyle name="百分比 2 4 2 2" xfId="483"/>
    <cellStyle name="Accent6 - 40%" xfId="484"/>
    <cellStyle name="常规 3 3 2" xfId="485"/>
    <cellStyle name="输入 4 2 2" xfId="486"/>
    <cellStyle name="Accent4 - 40% 2 2" xfId="487"/>
    <cellStyle name="Accent6 - 40% 2" xfId="488"/>
    <cellStyle name="商品名称 4" xfId="489"/>
    <cellStyle name="常规 3 4" xfId="490"/>
    <cellStyle name="输入 4 3" xfId="491"/>
    <cellStyle name="Accent4 - 40% 3" xfId="492"/>
    <cellStyle name="Accent4 - 60% 2" xfId="493"/>
    <cellStyle name="标题 7 4" xfId="494"/>
    <cellStyle name="Accent4 - 60% 2 2" xfId="495"/>
    <cellStyle name="PSSpacer" xfId="496"/>
    <cellStyle name="Accent4 - 60% 3" xfId="497"/>
    <cellStyle name="Accent6" xfId="498"/>
    <cellStyle name="Accent4 2" xfId="499"/>
    <cellStyle name="Accent4 3" xfId="500"/>
    <cellStyle name="New Times Roman" xfId="501"/>
    <cellStyle name="Accent4 4" xfId="502"/>
    <cellStyle name="借出原因" xfId="503"/>
    <cellStyle name="PSHeading 5" xfId="504"/>
    <cellStyle name="Accent4 4 2" xfId="505"/>
    <cellStyle name="标题 1 2 2" xfId="506"/>
    <cellStyle name="百分比 4 2 2" xfId="507"/>
    <cellStyle name="Accent4 6" xfId="508"/>
    <cellStyle name="常规 2 2 6 2" xfId="509"/>
    <cellStyle name="标题 1 2 3" xfId="510"/>
    <cellStyle name="Accent4 7" xfId="511"/>
    <cellStyle name="标题 1 2 4" xfId="512"/>
    <cellStyle name="Accent4 8" xfId="513"/>
    <cellStyle name="Accent5" xfId="514"/>
    <cellStyle name="常规 2 3 3 3 2" xfId="515"/>
    <cellStyle name="Accent5 - 20% 2" xfId="516"/>
    <cellStyle name="Accent5 - 20% 2 2" xfId="517"/>
    <cellStyle name="Accent5 - 20% 3" xfId="518"/>
    <cellStyle name="Input [yellow] 2 2 2" xfId="519"/>
    <cellStyle name="Accent5 - 40%" xfId="520"/>
    <cellStyle name="好 4 2" xfId="521"/>
    <cellStyle name="常规 12" xfId="522"/>
    <cellStyle name="Accent5 - 60%" xfId="523"/>
    <cellStyle name="标题 2 3 3" xfId="524"/>
    <cellStyle name="好 4 2 2" xfId="525"/>
    <cellStyle name="常规 12 2" xfId="526"/>
    <cellStyle name="Accent5 - 60% 2" xfId="527"/>
    <cellStyle name="Accent5 3" xfId="528"/>
    <cellStyle name="Category" xfId="529"/>
    <cellStyle name="Accent5 3 2" xfId="530"/>
    <cellStyle name="标题 2 3" xfId="531"/>
    <cellStyle name="Category 2" xfId="532"/>
    <cellStyle name="Accent5 4 2" xfId="533"/>
    <cellStyle name="标题 3 3" xfId="534"/>
    <cellStyle name="Comma [0]_!!!GO" xfId="535"/>
    <cellStyle name="Accent5 5" xfId="536"/>
    <cellStyle name="汇总 2" xfId="537"/>
    <cellStyle name="差_0605石屏 2" xfId="538"/>
    <cellStyle name="Accent5 5 2" xfId="539"/>
    <cellStyle name="汇总 2 2" xfId="540"/>
    <cellStyle name="差_0605石屏 2 2" xfId="541"/>
    <cellStyle name="标题 1 3 3" xfId="542"/>
    <cellStyle name="Accent5 7" xfId="543"/>
    <cellStyle name="汇总 4" xfId="544"/>
    <cellStyle name="标题 1 3 4" xfId="545"/>
    <cellStyle name="Accent5 8" xfId="546"/>
    <cellStyle name="汇总 5" xfId="547"/>
    <cellStyle name="百分比 2 3 2 2 2" xfId="548"/>
    <cellStyle name="Accent6 - 20%" xfId="549"/>
    <cellStyle name="Accent6 - 40% 2 2" xfId="550"/>
    <cellStyle name="标题 3 4 4" xfId="551"/>
    <cellStyle name="Accent6 - 40% 3" xfId="552"/>
    <cellStyle name="常规 3 3 3" xfId="553"/>
    <cellStyle name="常规_2007年云南省向人大报送政府收支预算表格式编制过程表" xfId="554"/>
    <cellStyle name="ColLevel_0" xfId="555"/>
    <cellStyle name="Accent6 - 60% 2" xfId="556"/>
    <cellStyle name="Accent6 - 60% 3" xfId="557"/>
    <cellStyle name="标题 1 4 4" xfId="558"/>
    <cellStyle name="Accent6 8" xfId="559"/>
    <cellStyle name="百分比 2 4 3" xfId="560"/>
    <cellStyle name="Comma_!!!GO" xfId="561"/>
    <cellStyle name="Currency_!!!GO" xfId="562"/>
    <cellStyle name="标题 3 3 2" xfId="563"/>
    <cellStyle name="分级显示列_1_Book1" xfId="564"/>
    <cellStyle name="Currency1" xfId="565"/>
    <cellStyle name="好 4 3" xfId="566"/>
    <cellStyle name="常规 13" xfId="567"/>
    <cellStyle name="标题 2 3 4" xfId="568"/>
    <cellStyle name="常规 2 2 11 2" xfId="569"/>
    <cellStyle name="Date 2" xfId="570"/>
    <cellStyle name="Date 2 2" xfId="571"/>
    <cellStyle name="差_0502通海县 3" xfId="572"/>
    <cellStyle name="Dollar (zero dec)" xfId="573"/>
    <cellStyle name="常规 5 2 2 2" xfId="574"/>
    <cellStyle name="Grey" xfId="575"/>
    <cellStyle name="标题 2 2" xfId="576"/>
    <cellStyle name="百分比 5 2" xfId="577"/>
    <cellStyle name="常规 2 3 6" xfId="578"/>
    <cellStyle name="Header1" xfId="579"/>
    <cellStyle name="强调文字颜色 5 2 2" xfId="580"/>
    <cellStyle name="Header2 2 2" xfId="581"/>
    <cellStyle name="Header2 3" xfId="582"/>
    <cellStyle name="Input [yellow]" xfId="583"/>
    <cellStyle name="千位分隔 2 4" xfId="584"/>
    <cellStyle name="Input [yellow] 2" xfId="585"/>
    <cellStyle name="千位分隔 2 4 2" xfId="586"/>
    <cellStyle name="Input [yellow] 2 2" xfId="587"/>
    <cellStyle name="Input [yellow] 2 3" xfId="588"/>
    <cellStyle name="常规 4 3 4 2" xfId="589"/>
    <cellStyle name="Input [yellow] 3" xfId="590"/>
    <cellStyle name="Input [yellow] 3 2" xfId="591"/>
    <cellStyle name="强调文字颜色 3 3" xfId="592"/>
    <cellStyle name="常规 2 10" xfId="593"/>
    <cellStyle name="Input Cells" xfId="594"/>
    <cellStyle name="Linked Cells" xfId="595"/>
    <cellStyle name="标题 6 3" xfId="596"/>
    <cellStyle name="Millares [0]_96 Risk" xfId="597"/>
    <cellStyle name="部门 2 2" xfId="598"/>
    <cellStyle name="常规 10 41 2" xfId="599"/>
    <cellStyle name="Millares_96 Risk" xfId="600"/>
    <cellStyle name="常规 2 2 2 2" xfId="601"/>
    <cellStyle name="Milliers [0]_!!!GO" xfId="602"/>
    <cellStyle name="千位分隔 2 3 2" xfId="603"/>
    <cellStyle name="Moneda [0]_96 Risk" xfId="604"/>
    <cellStyle name="Month" xfId="605"/>
    <cellStyle name="标题 1 2 2 2" xfId="606"/>
    <cellStyle name="数量 3" xfId="607"/>
    <cellStyle name="数量 3 2" xfId="608"/>
    <cellStyle name="Month 2" xfId="609"/>
    <cellStyle name="no dec" xfId="610"/>
    <cellStyle name="PSHeading 2" xfId="611"/>
    <cellStyle name="百分比 10" xfId="612"/>
    <cellStyle name="no dec 2" xfId="613"/>
    <cellStyle name="PSHeading 2 2" xfId="614"/>
    <cellStyle name="常规 450" xfId="615"/>
    <cellStyle name="no dec 2 2" xfId="616"/>
    <cellStyle name="PSHeading 2 2 2" xfId="617"/>
    <cellStyle name="百分比 3 3 2" xfId="618"/>
    <cellStyle name="no dec 3" xfId="619"/>
    <cellStyle name="PSHeading 2 3" xfId="620"/>
    <cellStyle name="Normal - Style1" xfId="621"/>
    <cellStyle name="百分比 2 5 2" xfId="622"/>
    <cellStyle name="Normal_!!!GO" xfId="623"/>
    <cellStyle name="per.style" xfId="624"/>
    <cellStyle name="输入 3 3" xfId="625"/>
    <cellStyle name="常规 2 9 3" xfId="626"/>
    <cellStyle name="PSInt" xfId="627"/>
    <cellStyle name="常规 2 4" xfId="628"/>
    <cellStyle name="常规 94" xfId="629"/>
    <cellStyle name="Percent [2] 2" xfId="630"/>
    <cellStyle name="t_HVAC Equipment (3)" xfId="631"/>
    <cellStyle name="常规 2 3 4" xfId="632"/>
    <cellStyle name="Percent_!!!GO" xfId="633"/>
    <cellStyle name="常规 2 3 2 3 2" xfId="634"/>
    <cellStyle name="Pourcentage_pldt" xfId="635"/>
    <cellStyle name="标题 5" xfId="636"/>
    <cellStyle name="解释性文本 2 3" xfId="637"/>
    <cellStyle name="百分比 8" xfId="638"/>
    <cellStyle name="强调文字颜色 4 2" xfId="639"/>
    <cellStyle name="PSChar 2" xfId="640"/>
    <cellStyle name="PSDate" xfId="641"/>
    <cellStyle name="编号 2 2" xfId="642"/>
    <cellStyle name="PSHeading 3 3" xfId="643"/>
    <cellStyle name="PSDate 2" xfId="644"/>
    <cellStyle name="编号 2 2 2" xfId="645"/>
    <cellStyle name="标题 4 4 2 2" xfId="646"/>
    <cellStyle name="PSDec" xfId="647"/>
    <cellStyle name="常规 10" xfId="648"/>
    <cellStyle name="PSDec 2" xfId="649"/>
    <cellStyle name="编号 4" xfId="650"/>
    <cellStyle name="常规 16 2" xfId="651"/>
    <cellStyle name="PSHeading" xfId="652"/>
    <cellStyle name="常规 451" xfId="653"/>
    <cellStyle name="PSHeading 2 2 3" xfId="654"/>
    <cellStyle name="PSHeading 2 4" xfId="655"/>
    <cellStyle name="PSHeading 3" xfId="656"/>
    <cellStyle name="常规 2 9 3 2" xfId="657"/>
    <cellStyle name="PSInt 2" xfId="658"/>
    <cellStyle name="常规 2 4 2" xfId="659"/>
    <cellStyle name="输入 3" xfId="660"/>
    <cellStyle name="常规 2 9" xfId="661"/>
    <cellStyle name="PSSpacer 2" xfId="662"/>
    <cellStyle name="sstot 2" xfId="663"/>
    <cellStyle name="Standard_AREAS" xfId="664"/>
    <cellStyle name="强调文字颜色 4 3 2" xfId="665"/>
    <cellStyle name="t 2" xfId="666"/>
    <cellStyle name="常规 2 3 4 2" xfId="667"/>
    <cellStyle name="t_HVAC Equipment (3) 2" xfId="668"/>
    <cellStyle name="百分比 2 11" xfId="669"/>
    <cellStyle name="千位分隔 2 2" xfId="670"/>
    <cellStyle name="百分比 2 3 5" xfId="671"/>
    <cellStyle name="百分比 2 11 2" xfId="672"/>
    <cellStyle name="千位分隔 3" xfId="673"/>
    <cellStyle name="标题 4 2" xfId="674"/>
    <cellStyle name="解释性文本 2 2 2" xfId="675"/>
    <cellStyle name="百分比 7 2" xfId="676"/>
    <cellStyle name="百分比 2 12" xfId="677"/>
    <cellStyle name="标题 10" xfId="678"/>
    <cellStyle name="差 4 2" xfId="679"/>
    <cellStyle name="百分比 2 2" xfId="680"/>
    <cellStyle name="百分比 2 2 3" xfId="681"/>
    <cellStyle name="百分比 2 2 3 2" xfId="682"/>
    <cellStyle name="百分比 2 3" xfId="683"/>
    <cellStyle name="常规_Sheet3" xfId="684"/>
    <cellStyle name="百分比 2 3 2" xfId="685"/>
    <cellStyle name="常规 2 14" xfId="686"/>
    <cellStyle name="百分比 2 3 2 2" xfId="687"/>
    <cellStyle name="常规 2 14 2" xfId="688"/>
    <cellStyle name="百分比 2 3 2 3" xfId="689"/>
    <cellStyle name="百分比 2 3 3" xfId="690"/>
    <cellStyle name="常规 2 15" xfId="691"/>
    <cellStyle name="百分比 2 3 3 2" xfId="692"/>
    <cellStyle name="百分比 2 4" xfId="693"/>
    <cellStyle name="百分比 2 4 3 2" xfId="694"/>
    <cellStyle name="百分比 2 4 4" xfId="695"/>
    <cellStyle name="百分比 2 5" xfId="696"/>
    <cellStyle name="常规 15 2" xfId="697"/>
    <cellStyle name="百分比 2 6" xfId="698"/>
    <cellStyle name="标题 2 2 2" xfId="699"/>
    <cellStyle name="常规 15 3" xfId="700"/>
    <cellStyle name="百分比 2 7" xfId="701"/>
    <cellStyle name="标题 2 2 3" xfId="702"/>
    <cellStyle name="百分比 2 8" xfId="703"/>
    <cellStyle name="百分比 3" xfId="704"/>
    <cellStyle name="百分比 3 2" xfId="705"/>
    <cellStyle name="百分比 3 2 2" xfId="706"/>
    <cellStyle name="百分比 3 3" xfId="707"/>
    <cellStyle name="编号 2" xfId="708"/>
    <cellStyle name="百分比 3 4" xfId="709"/>
    <cellStyle name="常规 2 2 6" xfId="710"/>
    <cellStyle name="百分比 4 2" xfId="711"/>
    <cellStyle name="标题 1 2" xfId="712"/>
    <cellStyle name="百分比 6 2" xfId="713"/>
    <cellStyle name="标题 3 2" xfId="714"/>
    <cellStyle name="标题 5 2" xfId="715"/>
    <cellStyle name="百分比 8 2" xfId="716"/>
    <cellStyle name="标题 6" xfId="717"/>
    <cellStyle name="解释性文本 2 4" xfId="718"/>
    <cellStyle name="百分比 9" xfId="719"/>
    <cellStyle name="标题 6 2" xfId="720"/>
    <cellStyle name="百分比 9 2" xfId="721"/>
    <cellStyle name="标题1 4" xfId="722"/>
    <cellStyle name="捠壿_Region Orders (2)" xfId="723"/>
    <cellStyle name="编号 2 3" xfId="724"/>
    <cellStyle name="编号 3" xfId="725"/>
    <cellStyle name="标题 1 3 2 2" xfId="726"/>
    <cellStyle name="标题 1 5 3" xfId="727"/>
    <cellStyle name="标题 2 4 2" xfId="728"/>
    <cellStyle name="常规 17 3" xfId="729"/>
    <cellStyle name="标题 1 7" xfId="730"/>
    <cellStyle name="常规 11" xfId="731"/>
    <cellStyle name="标题 2 3 2" xfId="732"/>
    <cellStyle name="常规 11 2" xfId="733"/>
    <cellStyle name="标题 2 3 2 2" xfId="734"/>
    <cellStyle name="标题 2 4" xfId="735"/>
    <cellStyle name="标题 2 4 2 2" xfId="736"/>
    <cellStyle name="标题 2 4 3" xfId="737"/>
    <cellStyle name="好 5 2" xfId="738"/>
    <cellStyle name="标题 3 2 2 2" xfId="739"/>
    <cellStyle name="标题 2 4 4" xfId="740"/>
    <cellStyle name="标题 2 5" xfId="741"/>
    <cellStyle name="常规 18 3" xfId="742"/>
    <cellStyle name="标题 2 7" xfId="743"/>
    <cellStyle name="标题 2 5 2" xfId="744"/>
    <cellStyle name="标题 2 5 3" xfId="745"/>
    <cellStyle name="常规 5 42" xfId="746"/>
    <cellStyle name="常规 18 2" xfId="747"/>
    <cellStyle name="标题 2 6" xfId="748"/>
    <cellStyle name="好 5" xfId="749"/>
    <cellStyle name="标题 3 2 2" xfId="750"/>
    <cellStyle name="好 6" xfId="751"/>
    <cellStyle name="标题 3 2 3" xfId="752"/>
    <cellStyle name="标题 3 4 3" xfId="753"/>
    <cellStyle name="标题 3 3 2 2" xfId="754"/>
    <cellStyle name="标题 3 3 3" xfId="755"/>
    <cellStyle name="商品名称 3 2" xfId="756"/>
    <cellStyle name="标题 3 3 4" xfId="757"/>
    <cellStyle name="标题 3 4" xfId="758"/>
    <cellStyle name="标题 3 4 2" xfId="759"/>
    <cellStyle name="标题 4 4 3" xfId="760"/>
    <cellStyle name="标题 3 4 2 2" xfId="761"/>
    <cellStyle name="标题 3 5" xfId="762"/>
    <cellStyle name="标题 3 5 2" xfId="763"/>
    <cellStyle name="常规 9" xfId="764"/>
    <cellStyle name="标题 3 5 3" xfId="765"/>
    <cellStyle name="常规 19 2" xfId="766"/>
    <cellStyle name="标题 3 6" xfId="767"/>
    <cellStyle name="常规 19 3" xfId="768"/>
    <cellStyle name="数量 2 2 2" xfId="769"/>
    <cellStyle name="标题 3 7" xfId="770"/>
    <cellStyle name="千位分隔 3 2" xfId="771"/>
    <cellStyle name="标题 4 2 2" xfId="772"/>
    <cellStyle name="千位分隔 3 2 2" xfId="773"/>
    <cellStyle name="标题 4 2 2 2" xfId="774"/>
    <cellStyle name="千位分隔 3 3" xfId="775"/>
    <cellStyle name="标题 4 2 3" xfId="776"/>
    <cellStyle name="标题 4 2 4" xfId="777"/>
    <cellStyle name="千位分隔 4" xfId="778"/>
    <cellStyle name="标题 4 3" xfId="779"/>
    <cellStyle name="千位分隔 4 2" xfId="780"/>
    <cellStyle name="标题 4 3 2" xfId="781"/>
    <cellStyle name="标题 4 3 2 2" xfId="782"/>
    <cellStyle name="标题 4 3 3" xfId="783"/>
    <cellStyle name="标题 4 3 4" xfId="784"/>
    <cellStyle name="千位分隔 5 2" xfId="785"/>
    <cellStyle name="标题 4 4 2" xfId="786"/>
    <cellStyle name="标题 4 4 4" xfId="787"/>
    <cellStyle name="千位分隔 6" xfId="788"/>
    <cellStyle name="标题 4 5" xfId="789"/>
    <cellStyle name="差_1110洱源" xfId="790"/>
    <cellStyle name="常规 25 2" xfId="791"/>
    <cellStyle name="千位分隔 7" xfId="792"/>
    <cellStyle name="标题 4 6" xfId="793"/>
    <cellStyle name="千位分隔 8" xfId="794"/>
    <cellStyle name="标题 4 7" xfId="795"/>
    <cellStyle name="标题 5 2 2" xfId="796"/>
    <cellStyle name="标题 5 3" xfId="797"/>
    <cellStyle name="标题 6 4" xfId="798"/>
    <cellStyle name="标题 7" xfId="799"/>
    <cellStyle name="标题 7 2" xfId="800"/>
    <cellStyle name="标题 7 2 2" xfId="801"/>
    <cellStyle name="标题 7 3" xfId="802"/>
    <cellStyle name="标题 8" xfId="803"/>
    <cellStyle name="常规 2 7" xfId="804"/>
    <cellStyle name="标题 8 2" xfId="805"/>
    <cellStyle name="输入 2" xfId="806"/>
    <cellStyle name="常规 2 8" xfId="807"/>
    <cellStyle name="标题 8 3" xfId="808"/>
    <cellStyle name="标题 9" xfId="809"/>
    <cellStyle name="常规 2 2 2 2 2 2" xfId="810"/>
    <cellStyle name="标题1" xfId="811"/>
    <cellStyle name="标题1 2" xfId="812"/>
    <cellStyle name="好_0605石屏 3" xfId="813"/>
    <cellStyle name="标题1 2 2" xfId="814"/>
    <cellStyle name="标题1 2 2 2" xfId="815"/>
    <cellStyle name="差 5 2" xfId="816"/>
    <cellStyle name="标题1 2 3" xfId="817"/>
    <cellStyle name="标题1 3" xfId="818"/>
    <cellStyle name="标题1 3 2" xfId="819"/>
    <cellStyle name="表标题" xfId="820"/>
    <cellStyle name="表标题 2" xfId="821"/>
    <cellStyle name="常规 2 2" xfId="822"/>
    <cellStyle name="部门" xfId="823"/>
    <cellStyle name="常规 2 2 2" xfId="824"/>
    <cellStyle name="部门 2" xfId="825"/>
    <cellStyle name="常规 10 41" xfId="826"/>
    <cellStyle name="常规 2 2 2 2 2" xfId="827"/>
    <cellStyle name="部门 2 2 2" xfId="828"/>
    <cellStyle name="常规 2 2 2 3" xfId="829"/>
    <cellStyle name="部门 2 3" xfId="830"/>
    <cellStyle name="常规 2 2 3" xfId="831"/>
    <cellStyle name="部门 3" xfId="832"/>
    <cellStyle name="解释性文本 5 2" xfId="833"/>
    <cellStyle name="差 2 2" xfId="834"/>
    <cellStyle name="差 2 2 2" xfId="835"/>
    <cellStyle name="解释性文本 5 3" xfId="836"/>
    <cellStyle name="差 2 3" xfId="837"/>
    <cellStyle name="差 2 4" xfId="838"/>
    <cellStyle name="差 3 2" xfId="839"/>
    <cellStyle name="差_0605石屏县" xfId="840"/>
    <cellStyle name="警告文本 6" xfId="841"/>
    <cellStyle name="差 3 2 2" xfId="842"/>
    <cellStyle name="差 3 3" xfId="843"/>
    <cellStyle name="差 3 4" xfId="844"/>
    <cellStyle name="差 4 3" xfId="845"/>
    <cellStyle name="差 4 4" xfId="846"/>
    <cellStyle name="差 5" xfId="847"/>
    <cellStyle name="差 5 3" xfId="848"/>
    <cellStyle name="差_0502通海县 2 2" xfId="849"/>
    <cellStyle name="差 6" xfId="850"/>
    <cellStyle name="常规 5 2 3" xfId="851"/>
    <cellStyle name="差 8" xfId="852"/>
    <cellStyle name="差_0502通海县" xfId="853"/>
    <cellStyle name="差_0502通海县 2" xfId="854"/>
    <cellStyle name="差_0605石屏县 2" xfId="855"/>
    <cellStyle name="差_0605石屏县 2 2" xfId="856"/>
    <cellStyle name="差_0605石屏县 3" xfId="857"/>
    <cellStyle name="差_1110洱源 2 2" xfId="858"/>
    <cellStyle name="差_11大理" xfId="859"/>
    <cellStyle name="差_11大理 2" xfId="860"/>
    <cellStyle name="差_11大理 3" xfId="861"/>
    <cellStyle name="常规 2 2 3 2 2" xfId="862"/>
    <cellStyle name="差_2007年地州资金往来对账表" xfId="863"/>
    <cellStyle name="差_2007年地州资金往来对账表 2" xfId="864"/>
    <cellStyle name="差_2007年地州资金往来对账表 2 2" xfId="865"/>
    <cellStyle name="差_2007年地州资金往来对账表 3" xfId="866"/>
    <cellStyle name="常规 28" xfId="867"/>
    <cellStyle name="差_2008年地州对账表(国库资金）" xfId="868"/>
    <cellStyle name="差_2008年地州对账表(国库资金） 2" xfId="869"/>
    <cellStyle name="适中 3" xfId="870"/>
    <cellStyle name="差_2008年地州对账表(国库资金） 2 2" xfId="871"/>
    <cellStyle name="差_Book1" xfId="872"/>
    <cellStyle name="差_M01-1" xfId="873"/>
    <cellStyle name="输入 3 2" xfId="874"/>
    <cellStyle name="常规 2 9 2" xfId="875"/>
    <cellStyle name="常规 2 3" xfId="876"/>
    <cellStyle name="昗弨_Pacific Region P&amp;L" xfId="877"/>
    <cellStyle name="差_M01-1 2" xfId="878"/>
    <cellStyle name="输入 3 2 2" xfId="879"/>
    <cellStyle name="常规 2 9 2 2" xfId="880"/>
    <cellStyle name="常规 2 3 2" xfId="881"/>
    <cellStyle name="常规 2 3 2 2" xfId="882"/>
    <cellStyle name="差_M01-1 2 2" xfId="883"/>
    <cellStyle name="常规 2 3 3" xfId="884"/>
    <cellStyle name="差_M01-1 3" xfId="885"/>
    <cellStyle name="常规 10 2" xfId="886"/>
    <cellStyle name="常规 10 2 2" xfId="887"/>
    <cellStyle name="常规 3 3 2 3" xfId="888"/>
    <cellStyle name="常规 10 2 2 2" xfId="889"/>
    <cellStyle name="汇总 6 2" xfId="890"/>
    <cellStyle name="常规 10 2 3" xfId="891"/>
    <cellStyle name="常规 10 2_报预算局：2016年云南省及省本级1-7月社保基金预算执行情况表（0823）" xfId="892"/>
    <cellStyle name="常规 10 3" xfId="893"/>
    <cellStyle name="常规 11 2 2" xfId="894"/>
    <cellStyle name="常规 11 3" xfId="895"/>
    <cellStyle name="常规 11 3 2" xfId="896"/>
    <cellStyle name="常规 430" xfId="897"/>
    <cellStyle name="常规 13 2" xfId="898"/>
    <cellStyle name="好 4 4" xfId="899"/>
    <cellStyle name="常规 14" xfId="900"/>
    <cellStyle name="常规 14 2" xfId="901"/>
    <cellStyle name="检查单元格 2 2 2" xfId="902"/>
    <cellStyle name="常规 21" xfId="903"/>
    <cellStyle name="常规 16" xfId="904"/>
    <cellStyle name="分级显示行_1_Book1" xfId="905"/>
    <cellStyle name="常规 6 4 2" xfId="906"/>
    <cellStyle name="常规 4 2 2 2 2" xfId="907"/>
    <cellStyle name="注释 4 2" xfId="908"/>
    <cellStyle name="常规 22" xfId="909"/>
    <cellStyle name="常规 17" xfId="910"/>
    <cellStyle name="注释 4 3" xfId="911"/>
    <cellStyle name="常规 23" xfId="912"/>
    <cellStyle name="常规 18" xfId="913"/>
    <cellStyle name="常规 5 42 2" xfId="914"/>
    <cellStyle name="常规 18 2 2" xfId="915"/>
    <cellStyle name="注释 4 4" xfId="916"/>
    <cellStyle name="常规 24" xfId="917"/>
    <cellStyle name="常规 19" xfId="918"/>
    <cellStyle name="常规 19 10" xfId="919"/>
    <cellStyle name="常规 19 2 2" xfId="920"/>
    <cellStyle name="适中 3 3" xfId="921"/>
    <cellStyle name="强调文字颜色 3 3 2" xfId="922"/>
    <cellStyle name="常规 2 10 2" xfId="923"/>
    <cellStyle name="常规 2 11" xfId="924"/>
    <cellStyle name="适中 4 3" xfId="925"/>
    <cellStyle name="常规 2 11 2" xfId="926"/>
    <cellStyle name="常规 2 12" xfId="927"/>
    <cellStyle name="常规 2 13" xfId="928"/>
    <cellStyle name="常规 2 13 2" xfId="929"/>
    <cellStyle name="常规 2 2 2 2 3" xfId="930"/>
    <cellStyle name="强调文字颜色 1 2" xfId="931"/>
    <cellStyle name="常规 2 2 2 4 2" xfId="932"/>
    <cellStyle name="常规 2 2 3 3 2" xfId="933"/>
    <cellStyle name="常规 2 2 5" xfId="934"/>
    <cellStyle name="数量" xfId="935"/>
    <cellStyle name="常规 2 3 2 2 2" xfId="936"/>
    <cellStyle name="数量 2" xfId="937"/>
    <cellStyle name="常规 2 3 2 2 2 2" xfId="938"/>
    <cellStyle name="常规 2 3 2 2 3" xfId="939"/>
    <cellStyle name="常规 2 3 2 3" xfId="940"/>
    <cellStyle name="常规 2 3 5" xfId="941"/>
    <cellStyle name="常规 2 3 5 2" xfId="942"/>
    <cellStyle name="常规 2 4 2 2" xfId="943"/>
    <cellStyle name="常规 2 4 2 2 2" xfId="944"/>
    <cellStyle name="输出 2 2 2" xfId="945"/>
    <cellStyle name="常规 2 4 2 3" xfId="946"/>
    <cellStyle name="常规 2 4 2 3 2" xfId="947"/>
    <cellStyle name="常规 2 4 3" xfId="948"/>
    <cellStyle name="常规 2 4 3 2" xfId="949"/>
    <cellStyle name="常规 2 4 4" xfId="950"/>
    <cellStyle name="常规 2 4 4 2" xfId="951"/>
    <cellStyle name="常规 7 2 2" xfId="952"/>
    <cellStyle name="常规 2 4 5" xfId="953"/>
    <cellStyle name="输入 3 4" xfId="954"/>
    <cellStyle name="好_2008年地州对账表(国库资金） 2" xfId="955"/>
    <cellStyle name="常规 2 9 4" xfId="956"/>
    <cellStyle name="常规 2 5" xfId="957"/>
    <cellStyle name="常规 2 5 2" xfId="958"/>
    <cellStyle name="检查单元格 6" xfId="959"/>
    <cellStyle name="常规 2 5 2 2" xfId="960"/>
    <cellStyle name="常规 2 5 2 2 2" xfId="961"/>
    <cellStyle name="输出 3 2 2" xfId="962"/>
    <cellStyle name="检查单元格 7" xfId="963"/>
    <cellStyle name="常规 2 5 2 3" xfId="964"/>
    <cellStyle name="千位分隔 2" xfId="965"/>
    <cellStyle name="常规 7 3 2" xfId="966"/>
    <cellStyle name="常规 2 5 5" xfId="967"/>
    <cellStyle name="常规 2 6" xfId="968"/>
    <cellStyle name="常规 2 6 2" xfId="969"/>
    <cellStyle name="常规 2 6 2 2" xfId="970"/>
    <cellStyle name="常规 2 6 2 2 2" xfId="971"/>
    <cellStyle name="常规 2 6 3 2" xfId="972"/>
    <cellStyle name="检查单元格 3 2 2" xfId="973"/>
    <cellStyle name="常规 2 6 4" xfId="974"/>
    <cellStyle name="常规 2 6 4 2" xfId="975"/>
    <cellStyle name="常规 2 7 3" xfId="976"/>
    <cellStyle name="输入 2 2" xfId="977"/>
    <cellStyle name="常规 2 8 2" xfId="978"/>
    <cellStyle name="常规 30" xfId="979"/>
    <cellStyle name="常规 25" xfId="980"/>
    <cellStyle name="常规 26" xfId="981"/>
    <cellStyle name="常规 27" xfId="982"/>
    <cellStyle name="常规 29" xfId="983"/>
    <cellStyle name="输出 4 2" xfId="984"/>
    <cellStyle name="常规 3" xfId="985"/>
    <cellStyle name="输出 4 2 2" xfId="986"/>
    <cellStyle name="常规 3 2" xfId="987"/>
    <cellStyle name="适中 4" xfId="988"/>
    <cellStyle name="常规 3 2 2" xfId="989"/>
    <cellStyle name="适中 4 2" xfId="990"/>
    <cellStyle name="常规 3 2 2 2" xfId="991"/>
    <cellStyle name="适中 6" xfId="992"/>
    <cellStyle name="常规 3 2 4" xfId="993"/>
    <cellStyle name="常规 3 2 4 2" xfId="994"/>
    <cellStyle name="常规 3 3 2 2" xfId="995"/>
    <cellStyle name="常规 3 3 2 2 2" xfId="996"/>
    <cellStyle name="常规 3 3 3 2" xfId="997"/>
    <cellStyle name="常规_2007年云南省向人大报送政府收支预算表格式编制过程表 2" xfId="998"/>
    <cellStyle name="常规 3 3 4" xfId="999"/>
    <cellStyle name="强调 3" xfId="1000"/>
    <cellStyle name="常规 3 3 4 2" xfId="1001"/>
    <cellStyle name="常规 3 4 2" xfId="1002"/>
    <cellStyle name="检查单元格 2 4" xfId="1003"/>
    <cellStyle name="常规 3 4 2 2" xfId="1004"/>
    <cellStyle name="常规 3 5" xfId="1005"/>
    <cellStyle name="常规 3 5 2" xfId="1006"/>
    <cellStyle name="常规 3 6" xfId="1007"/>
    <cellStyle name="常规 3 6 2" xfId="1008"/>
    <cellStyle name="常规 3 7" xfId="1009"/>
    <cellStyle name="常规 3 8" xfId="1010"/>
    <cellStyle name="常规 3_Book1" xfId="1011"/>
    <cellStyle name="输出 4 3" xfId="1012"/>
    <cellStyle name="常规 4" xfId="1013"/>
    <cellStyle name="常规 4 2" xfId="1014"/>
    <cellStyle name="常规 4 4" xfId="1015"/>
    <cellStyle name="常规 4 2 2" xfId="1016"/>
    <cellStyle name="常规 6 4" xfId="1017"/>
    <cellStyle name="常规 4 2 2 2" xfId="1018"/>
    <cellStyle name="常规 4 5" xfId="1019"/>
    <cellStyle name="常规 4 2 3" xfId="1020"/>
    <cellStyle name="常规 7 4" xfId="1021"/>
    <cellStyle name="常规 4 2 3 2" xfId="1022"/>
    <cellStyle name="常规 4 6" xfId="1023"/>
    <cellStyle name="常规 4 2 4" xfId="1024"/>
    <cellStyle name="常规 8 4" xfId="1025"/>
    <cellStyle name="常规 444" xfId="1026"/>
    <cellStyle name="常规 439" xfId="1027"/>
    <cellStyle name="常规 4 6 2" xfId="1028"/>
    <cellStyle name="常规 4 2 4 2" xfId="1029"/>
    <cellStyle name="常规 4 7" xfId="1030"/>
    <cellStyle name="常规 4 2 5" xfId="1031"/>
    <cellStyle name="常规 4 3" xfId="1032"/>
    <cellStyle name="常规 5 4" xfId="1033"/>
    <cellStyle name="常规 4 3 2" xfId="1034"/>
    <cellStyle name="常规 5 4 2" xfId="1035"/>
    <cellStyle name="常规 4 3 2 2" xfId="1036"/>
    <cellStyle name="常规 4 3 2 2 2" xfId="1037"/>
    <cellStyle name="常规 4 3 2 3" xfId="1038"/>
    <cellStyle name="常规 5 5" xfId="1039"/>
    <cellStyle name="常规 4 3 3" xfId="1040"/>
    <cellStyle name="常规 4 3 3 2" xfId="1041"/>
    <cellStyle name="常规 4 3 4" xfId="1042"/>
    <cellStyle name="常规 431" xfId="1043"/>
    <cellStyle name="链接单元格 2" xfId="1044"/>
    <cellStyle name="常规 432" xfId="1045"/>
    <cellStyle name="好_1110洱源 2 2" xfId="1046"/>
    <cellStyle name="常规 448" xfId="1047"/>
    <cellStyle name="常规 449" xfId="1048"/>
    <cellStyle name="常规 452" xfId="1049"/>
    <cellStyle name="常规 5 2 3 2" xfId="1050"/>
    <cellStyle name="常规 5 2 4" xfId="1051"/>
    <cellStyle name="常规 5 3 2" xfId="1052"/>
    <cellStyle name="常规 6 2 2" xfId="1053"/>
    <cellStyle name="常规 6 3" xfId="1054"/>
    <cellStyle name="常规 6 3 2" xfId="1055"/>
    <cellStyle name="常规 6 3 2 2" xfId="1056"/>
    <cellStyle name="常规 6 3 3" xfId="1057"/>
    <cellStyle name="常规 7" xfId="1058"/>
    <cellStyle name="常规 7 2" xfId="1059"/>
    <cellStyle name="常规 8" xfId="1060"/>
    <cellStyle name="注释 7" xfId="1061"/>
    <cellStyle name="常规 9 2 2" xfId="1062"/>
    <cellStyle name="常规 9 2 2 2" xfId="1063"/>
    <cellStyle name="注释 8" xfId="1064"/>
    <cellStyle name="常规 9 2 3" xfId="1065"/>
    <cellStyle name="常规 9 3 2" xfId="1066"/>
    <cellStyle name="常规 9 4" xfId="1067"/>
    <cellStyle name="常规 9 5" xfId="1068"/>
    <cellStyle name="常规 95" xfId="1069"/>
    <cellStyle name="常规_2004年基金预算(二稿)" xfId="1070"/>
    <cellStyle name="计算 2 3" xfId="1071"/>
    <cellStyle name="常规_2007年云南省向人大报送政府收支预算表格式编制过程表 2 2" xfId="1072"/>
    <cellStyle name="数量 4" xfId="1073"/>
    <cellStyle name="常规_2007年云南省向人大报送政府收支预算表格式编制过程表 2 2 2" xfId="1074"/>
    <cellStyle name="计算 2 4" xfId="1075"/>
    <cellStyle name="常规_2007年云南省向人大报送政府收支预算表格式编制过程表 2 3" xfId="1076"/>
    <cellStyle name="常规_2007年云南省向人大报送政府收支预算表格式编制过程表 2 4 2" xfId="1077"/>
    <cellStyle name="超级链接 3" xfId="1078"/>
    <cellStyle name="超链接 2" xfId="1079"/>
    <cellStyle name="超链接 2 2" xfId="1080"/>
    <cellStyle name="超链接 2 2 2" xfId="1081"/>
    <cellStyle name="超链接 3" xfId="1082"/>
    <cellStyle name="超链接 3 2" xfId="1083"/>
    <cellStyle name="超链接 4" xfId="1084"/>
    <cellStyle name="超链接 4 2" xfId="1085"/>
    <cellStyle name="好 2" xfId="1086"/>
    <cellStyle name="好 2 2" xfId="1087"/>
    <cellStyle name="好 2 2 2" xfId="1088"/>
    <cellStyle name="好 3" xfId="1089"/>
    <cellStyle name="好 3 2" xfId="1090"/>
    <cellStyle name="好 4" xfId="1091"/>
    <cellStyle name="好 5 3" xfId="1092"/>
    <cellStyle name="好_2008年地州对账表(国库资金） 2 2" xfId="1093"/>
    <cellStyle name="商品名称 2 3" xfId="1094"/>
    <cellStyle name="好 8" xfId="1095"/>
    <cellStyle name="好_0502通海县 2" xfId="1096"/>
    <cellStyle name="好_0502通海县 2 2" xfId="1097"/>
    <cellStyle name="好_0502通海县 3" xfId="1098"/>
    <cellStyle name="好_0605石屏" xfId="1099"/>
    <cellStyle name="好_0605石屏 2" xfId="1100"/>
    <cellStyle name="好_0605石屏 2 2" xfId="1101"/>
    <cellStyle name="好_0605石屏县" xfId="1102"/>
    <cellStyle name="好_0605石屏县 2" xfId="1103"/>
    <cellStyle name="好_0605石屏县 3" xfId="1104"/>
    <cellStyle name="好_1110洱源" xfId="1105"/>
    <cellStyle name="好_1110洱源 2" xfId="1106"/>
    <cellStyle name="解释性文本 4 3" xfId="1107"/>
    <cellStyle name="好_1110洱源 3" xfId="1108"/>
    <cellStyle name="解释性文本 4 4" xfId="1109"/>
    <cellStyle name="好_11大理" xfId="1110"/>
    <cellStyle name="好_11大理 2" xfId="1111"/>
    <cellStyle name="好_11大理 2 2" xfId="1112"/>
    <cellStyle name="好_M01-1 2" xfId="1113"/>
    <cellStyle name="好_11大理 3" xfId="1114"/>
    <cellStyle name="好_2007年地州资金往来对账表" xfId="1115"/>
    <cellStyle name="好_2007年地州资金往来对账表 2" xfId="1116"/>
    <cellStyle name="好_2007年地州资金往来对账表 2 2" xfId="1117"/>
    <cellStyle name="好_2008年地州对账表(国库资金） 3" xfId="1118"/>
    <cellStyle name="好_Book1" xfId="1119"/>
    <cellStyle name="好_Book1 2" xfId="1120"/>
    <cellStyle name="好_M01-1" xfId="1121"/>
    <cellStyle name="好_M01-1 2 2" xfId="1122"/>
    <cellStyle name="后继超级链接" xfId="1123"/>
    <cellStyle name="后继超级链接 2" xfId="1124"/>
    <cellStyle name="后继超级链接 2 2" xfId="1125"/>
    <cellStyle name="后继超级链接 3" xfId="1126"/>
    <cellStyle name="汇总 2 2 2" xfId="1127"/>
    <cellStyle name="汇总 2 2 2 2" xfId="1128"/>
    <cellStyle name="汇总 8" xfId="1129"/>
    <cellStyle name="汇总 2 2 3" xfId="1130"/>
    <cellStyle name="警告文本 2 2 2" xfId="1131"/>
    <cellStyle name="检查单元格 2" xfId="1132"/>
    <cellStyle name="汇总 2 3" xfId="1133"/>
    <cellStyle name="检查单元格 2 2" xfId="1134"/>
    <cellStyle name="汇总 2 3 2" xfId="1135"/>
    <cellStyle name="检查单元格 3" xfId="1136"/>
    <cellStyle name="汇总 2 4" xfId="1137"/>
    <cellStyle name="检查单元格 3 2" xfId="1138"/>
    <cellStyle name="汇总 2 4 2" xfId="1139"/>
    <cellStyle name="检查单元格 4" xfId="1140"/>
    <cellStyle name="汇总 2 5" xfId="1141"/>
    <cellStyle name="汇总 3 2" xfId="1142"/>
    <cellStyle name="汇总 3 2 2" xfId="1143"/>
    <cellStyle name="汇总 3 2 2 2" xfId="1144"/>
    <cellStyle name="汇总 3 2 3" xfId="1145"/>
    <cellStyle name="警告文本 3 2 2" xfId="1146"/>
    <cellStyle name="汇总 3 3 2" xfId="1147"/>
    <cellStyle name="汇总 3 4" xfId="1148"/>
    <cellStyle name="汇总 3 4 2" xfId="1149"/>
    <cellStyle name="汇总 3 5" xfId="1150"/>
    <cellStyle name="汇总 4 2" xfId="1151"/>
    <cellStyle name="汇总 4 2 2" xfId="1152"/>
    <cellStyle name="汇总 4 2 2 2" xfId="1153"/>
    <cellStyle name="汇总 4 2 3" xfId="1154"/>
    <cellStyle name="警告文本 4 2 2" xfId="1155"/>
    <cellStyle name="汇总 4 3" xfId="1156"/>
    <cellStyle name="汇总 4 3 2" xfId="1157"/>
    <cellStyle name="汇总 4 4" xfId="1158"/>
    <cellStyle name="汇总 4 4 2" xfId="1159"/>
    <cellStyle name="汇总 4 5" xfId="1160"/>
    <cellStyle name="汇总 5 2" xfId="1161"/>
    <cellStyle name="汇总 5 2 2" xfId="1162"/>
    <cellStyle name="汇总 5 3" xfId="1163"/>
    <cellStyle name="汇总 5 3 2" xfId="1164"/>
    <cellStyle name="汇总 5 4" xfId="1165"/>
    <cellStyle name="千分位_97-917" xfId="1166"/>
    <cellStyle name="汇总 7 2" xfId="1167"/>
    <cellStyle name="汇总 8 2" xfId="1168"/>
    <cellStyle name="计算 2" xfId="1169"/>
    <cellStyle name="计算 2 2" xfId="1170"/>
    <cellStyle name="计算 2 2 2" xfId="1171"/>
    <cellStyle name="计算 3" xfId="1172"/>
    <cellStyle name="计算 3 2" xfId="1173"/>
    <cellStyle name="计算 3 2 2" xfId="1174"/>
    <cellStyle name="计算 3 4" xfId="1175"/>
    <cellStyle name="计算 4 2" xfId="1176"/>
    <cellStyle name="计算 4 3" xfId="1177"/>
    <cellStyle name="计算 4 4" xfId="1178"/>
    <cellStyle name="计算 5" xfId="1179"/>
    <cellStyle name="计算 5 2" xfId="1180"/>
    <cellStyle name="计算 5 3" xfId="1181"/>
    <cellStyle name="计算 6" xfId="1182"/>
    <cellStyle name="计算 7" xfId="1183"/>
    <cellStyle name="计算 8" xfId="1184"/>
    <cellStyle name="检查单元格 2 3" xfId="1185"/>
    <cellStyle name="检查单元格 3 3" xfId="1186"/>
    <cellStyle name="检查单元格 4 2" xfId="1187"/>
    <cellStyle name="检查单元格 4 2 2" xfId="1188"/>
    <cellStyle name="检查单元格 4 3" xfId="1189"/>
    <cellStyle name="检查单元格 4 4" xfId="1190"/>
    <cellStyle name="检查单元格 5" xfId="1191"/>
    <cellStyle name="检查单元格 5 2" xfId="1192"/>
    <cellStyle name="检查单元格 5 3" xfId="1193"/>
    <cellStyle name="检查单元格 8" xfId="1194"/>
    <cellStyle name="解释性文本 3 3" xfId="1195"/>
    <cellStyle name="解释性文本 3 4" xfId="1196"/>
    <cellStyle name="解释性文本 4 2" xfId="1197"/>
    <cellStyle name="解释性文本 4 2 2" xfId="1198"/>
    <cellStyle name="借出原因 2" xfId="1199"/>
    <cellStyle name="借出原因 2 2" xfId="1200"/>
    <cellStyle name="借出原因 2 2 2" xfId="1201"/>
    <cellStyle name="借出原因 2 3" xfId="1202"/>
    <cellStyle name="借出原因 3" xfId="1203"/>
    <cellStyle name="借出原因 3 2" xfId="1204"/>
    <cellStyle name="借出原因 4" xfId="1205"/>
    <cellStyle name="警告文本 2" xfId="1206"/>
    <cellStyle name="警告文本 2 2" xfId="1207"/>
    <cellStyle name="警告文本 2 3" xfId="1208"/>
    <cellStyle name="警告文本 2 4" xfId="1209"/>
    <cellStyle name="警告文本 3" xfId="1210"/>
    <cellStyle name="警告文本 3 2" xfId="1211"/>
    <cellStyle name="警告文本 3 3" xfId="1212"/>
    <cellStyle name="警告文本 3 4" xfId="1213"/>
    <cellStyle name="警告文本 4" xfId="1214"/>
    <cellStyle name="警告文本 4 3" xfId="1215"/>
    <cellStyle name="警告文本 4 4" xfId="1216"/>
    <cellStyle name="警告文本 5" xfId="1217"/>
    <cellStyle name="警告文本 5 2" xfId="1218"/>
    <cellStyle name="警告文本 5 3" xfId="1219"/>
    <cellStyle name="警告文本 7" xfId="1220"/>
    <cellStyle name="链接单元格 2 2" xfId="1221"/>
    <cellStyle name="链接单元格 2 2 2" xfId="1222"/>
    <cellStyle name="链接单元格 2 3" xfId="1223"/>
    <cellStyle name="链接单元格 2 4" xfId="1224"/>
    <cellStyle name="链接单元格 3 2" xfId="1225"/>
    <cellStyle name="链接单元格 3 3" xfId="1226"/>
    <cellStyle name="链接单元格 3 4" xfId="1227"/>
    <cellStyle name="链接单元格 4 2" xfId="1228"/>
    <cellStyle name="链接单元格 4 2 2" xfId="1229"/>
    <cellStyle name="链接单元格 4 3" xfId="1230"/>
    <cellStyle name="链接单元格 4 4" xfId="1231"/>
    <cellStyle name="链接单元格 5 2" xfId="1232"/>
    <cellStyle name="链接单元格 5 3" xfId="1233"/>
    <cellStyle name="普通_97-917" xfId="1234"/>
    <cellStyle name="千位分隔 11" xfId="1235"/>
    <cellStyle name="千分位[0]_laroux" xfId="1236"/>
    <cellStyle name="输入 8" xfId="1237"/>
    <cellStyle name="常规_表样--2016年1至7月云南省及省本级地方财政收支执行情况（国资预算）全省数据与国库一致send预算局826" xfId="1238"/>
    <cellStyle name="千位[0]_ 方正PC" xfId="1239"/>
    <cellStyle name="千位_ 方正PC" xfId="1240"/>
    <cellStyle name="千位分隔 11 2" xfId="1241"/>
    <cellStyle name="千位分隔 2 2 2" xfId="1242"/>
    <cellStyle name="千位分隔 4 6" xfId="1243"/>
    <cellStyle name="千位分隔 4 6 2" xfId="1244"/>
    <cellStyle name="千位分隔 7 2" xfId="1245"/>
    <cellStyle name="千位分隔 8 2" xfId="1246"/>
    <cellStyle name="强调文字颜色 4 2 2 2" xfId="1247"/>
    <cellStyle name="千位分隔 9" xfId="1248"/>
    <cellStyle name="强调 1" xfId="1249"/>
    <cellStyle name="强调 1 2" xfId="1250"/>
    <cellStyle name="强调 2" xfId="1251"/>
    <cellStyle name="强调 3 2" xfId="1252"/>
    <cellStyle name="强调文字颜色 1 2 2" xfId="1253"/>
    <cellStyle name="强调文字颜色 1 2 2 2" xfId="1254"/>
    <cellStyle name="强调文字颜色 1 2 3" xfId="1255"/>
    <cellStyle name="强调文字颜色 6 2 2 2" xfId="1256"/>
    <cellStyle name="强调文字颜色 1 3" xfId="1257"/>
    <cellStyle name="强调文字颜色 1 3 2" xfId="1258"/>
    <cellStyle name="强调文字颜色 2 2" xfId="1259"/>
    <cellStyle name="强调文字颜色 2 2 3" xfId="1260"/>
    <cellStyle name="强调文字颜色 2 3" xfId="1261"/>
    <cellStyle name="强调文字颜色 3 2" xfId="1262"/>
    <cellStyle name="适中 2 3" xfId="1263"/>
    <cellStyle name="强调文字颜色 3 2 2" xfId="1264"/>
    <cellStyle name="强调文字颜色 3 2 2 2" xfId="1265"/>
    <cellStyle name="适中 2 4" xfId="1266"/>
    <cellStyle name="强调文字颜色 3 2 3" xfId="1267"/>
    <cellStyle name="强调文字颜色 4 2 2" xfId="1268"/>
    <cellStyle name="强调文字颜色 4 2 3" xfId="1269"/>
    <cellStyle name="强调文字颜色 5 2" xfId="1270"/>
    <cellStyle name="强调文字颜色 5 3" xfId="1271"/>
    <cellStyle name="强调文字颜色 5 3 2" xfId="1272"/>
    <cellStyle name="强调文字颜色 6 2" xfId="1273"/>
    <cellStyle name="强调文字颜色 6 2 2" xfId="1274"/>
    <cellStyle name="强调文字颜色 6 2 3" xfId="1275"/>
    <cellStyle name="强调文字颜色 6 3" xfId="1276"/>
    <cellStyle name="强调文字颜色 6 3 2" xfId="1277"/>
    <cellStyle name="日期 2 2 2" xfId="1278"/>
    <cellStyle name="日期 2 3" xfId="1279"/>
    <cellStyle name="日期 3 2" xfId="1280"/>
    <cellStyle name="日期 4" xfId="1281"/>
    <cellStyle name="商品名称" xfId="1282"/>
    <cellStyle name="商品名称 2" xfId="1283"/>
    <cellStyle name="商品名称 2 2 2" xfId="1284"/>
    <cellStyle name="商品名称 3" xfId="1285"/>
    <cellStyle name="适中 2" xfId="1286"/>
    <cellStyle name="适中 3 2" xfId="1287"/>
    <cellStyle name="适中 3 2 2" xfId="1288"/>
    <cellStyle name="适中 3 4" xfId="1289"/>
    <cellStyle name="适中 4 2 2" xfId="1290"/>
    <cellStyle name="适中 4 4" xfId="1291"/>
    <cellStyle name="输出 2" xfId="1292"/>
    <cellStyle name="输出 2 2" xfId="1293"/>
    <cellStyle name="输出 2 3" xfId="1294"/>
    <cellStyle name="输出 2 4" xfId="1295"/>
    <cellStyle name="输出 3" xfId="1296"/>
    <cellStyle name="输出 3 2" xfId="1297"/>
    <cellStyle name="输出 4" xfId="1298"/>
    <cellStyle name="输出 5" xfId="1299"/>
    <cellStyle name="寘嬫愗傝_Region Orders (2)" xfId="1300"/>
    <cellStyle name="输出 5 2" xfId="1301"/>
    <cellStyle name="输出 5 3" xfId="1302"/>
    <cellStyle name="输出 6" xfId="1303"/>
    <cellStyle name="输出 7" xfId="1304"/>
    <cellStyle name="输出 8" xfId="1305"/>
    <cellStyle name="输入 2 2 2" xfId="1306"/>
    <cellStyle name="输入 2 3" xfId="1307"/>
    <cellStyle name="输入 4 4" xfId="1308"/>
    <cellStyle name="输入 5" xfId="1309"/>
    <cellStyle name="输入 5 2" xfId="1310"/>
    <cellStyle name="输入 5 3" xfId="1311"/>
    <cellStyle name="输入 6" xfId="1312"/>
    <cellStyle name="输入 7" xfId="1313"/>
    <cellStyle name="数量 2 2" xfId="1314"/>
    <cellStyle name="数量 2 3" xfId="1315"/>
    <cellStyle name="未定义" xfId="1316"/>
    <cellStyle name="样式 1" xfId="1317"/>
    <cellStyle name="寘嬫愗傝 [0.00]_Region Orders (2)" xfId="1318"/>
    <cellStyle name="注释 2 2" xfId="1319"/>
    <cellStyle name="注释 2 2 2" xfId="1320"/>
    <cellStyle name="注释 2 3" xfId="1321"/>
    <cellStyle name="注释 2 4" xfId="1322"/>
    <cellStyle name="注释 3" xfId="1323"/>
    <cellStyle name="注释 3 2" xfId="1324"/>
    <cellStyle name="注释 3 2 2" xfId="1325"/>
    <cellStyle name="注释 3 3" xfId="1326"/>
    <cellStyle name="注释 3 4" xfId="1327"/>
    <cellStyle name="注释 4" xfId="1328"/>
    <cellStyle name="注释 5" xfId="1329"/>
    <cellStyle name="注释 5 2" xfId="1330"/>
    <cellStyle name="注释 5 3" xfId="1331"/>
    <cellStyle name="注释 6" xfId="1332"/>
    <cellStyle name="Normal" xfId="1333"/>
  </cellStyles>
  <dxfs count="5">
    <dxf>
      <font>
        <color indexed="9"/>
      </font>
    </dxf>
    <dxf>
      <font>
        <b val="1"/>
        <i val="0"/>
      </font>
    </dxf>
    <dxf>
      <font>
        <color indexed="10"/>
      </font>
    </dxf>
    <dxf>
      <font>
        <b val="0"/>
        <color indexed="9"/>
      </font>
    </dxf>
    <dxf>
      <font>
        <b val="0"/>
        <i val="0"/>
        <color indexed="10"/>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9" Type="http://schemas.openxmlformats.org/officeDocument/2006/relationships/sharedStrings" Target="sharedStrings.xml"/><Relationship Id="rId38" Type="http://schemas.openxmlformats.org/officeDocument/2006/relationships/styles" Target="styles.xml"/><Relationship Id="rId37" Type="http://schemas.openxmlformats.org/officeDocument/2006/relationships/theme" Target="theme/theme1.xml"/><Relationship Id="rId36" Type="http://schemas.openxmlformats.org/officeDocument/2006/relationships/externalLink" Target="externalLinks/externalLink3.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ile:///C:\Users\user\Desktop\2022&#24180;&#39044;&#31639;\2022&#24180;&#39044;&#31639;&#33609;&#26696;\2022&#39044;&#31639;&#33609;&#26696;&#23450;&#31295;&#65288;&#25171;&#21360;&#29256;&#26412;&#65289;\&#26354;&#38742;&#24066;2022&#24180;&#39044;&#31639;&#33609;&#2669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SW-TEO"/>
      <sheetName val="中央"/>
      <sheetName val="Open"/>
      <sheetName val="Toolbox"/>
      <sheetName val="国家"/>
      <sheetName val="G.1R-Shou COP Gf"/>
      <sheetName val="Financ. Overvi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收入(一般)"/>
      <sheetName val="支出(一般)"/>
      <sheetName val="收入(基金)"/>
      <sheetName val="支出(基金)"/>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目录"/>
      <sheetName val="01-1全市"/>
      <sheetName val="01-2全市"/>
      <sheetName val="02全市"/>
      <sheetName val="03-1市级"/>
      <sheetName val="03-2市级"/>
      <sheetName val="04市级"/>
      <sheetName val="05-1市本级"/>
      <sheetName val="05-2 市本级"/>
      <sheetName val="06市本级"/>
      <sheetName val="07-1经开区"/>
      <sheetName val="07-2经开区"/>
      <sheetName val="08经开区"/>
      <sheetName val="09全市"/>
      <sheetName val="10全市"/>
      <sheetName val="11市级"/>
      <sheetName val="12市级"/>
      <sheetName val="13市本级"/>
      <sheetName val="14市本级"/>
      <sheetName val="15经开区"/>
      <sheetName val="16经开区"/>
      <sheetName val="17全市"/>
      <sheetName val="18全市"/>
      <sheetName val="19市级"/>
      <sheetName val="20市级"/>
      <sheetName val="21市本级"/>
      <sheetName val="22市本级"/>
      <sheetName val="23经开区"/>
      <sheetName val="24经开区"/>
      <sheetName val="25全市"/>
      <sheetName val="26全市"/>
      <sheetName val="27全市"/>
      <sheetName val="28市级"/>
      <sheetName val="29市级"/>
      <sheetName val="30市级"/>
      <sheetName val="31市本级"/>
      <sheetName val="32市本级"/>
      <sheetName val="33市本级"/>
      <sheetName val="34经开区"/>
      <sheetName val="35经开区"/>
      <sheetName val="36经开区"/>
      <sheetName val="37-1全市"/>
      <sheetName val="37-2全市"/>
      <sheetName val="38全市"/>
      <sheetName val="39-1市级"/>
      <sheetName val="39-2市级"/>
      <sheetName val="40市级"/>
      <sheetName val="41-1市本级"/>
      <sheetName val="41-2市本级"/>
      <sheetName val="42市本级"/>
      <sheetName val="43-1经开区"/>
      <sheetName val="43-2经开区"/>
      <sheetName val="44经开区"/>
      <sheetName val="45对下转移支付"/>
      <sheetName val="46分地区"/>
      <sheetName val="47分项目"/>
      <sheetName val="48-1"/>
      <sheetName val="48-2"/>
      <sheetName val="48-3"/>
      <sheetName val="49"/>
      <sheetName val="50全市"/>
      <sheetName val="51全市"/>
      <sheetName val="52市级"/>
      <sheetName val="53市级"/>
      <sheetName val="54市本级"/>
      <sheetName val="55市本级"/>
      <sheetName val="56市本级"/>
      <sheetName val="57经开区"/>
      <sheetName val="58经开区"/>
      <sheetName val="59全市"/>
      <sheetName val="60全市"/>
      <sheetName val="61市级"/>
      <sheetName val="62市级"/>
      <sheetName val="63市级"/>
      <sheetName val="64市本级"/>
      <sheetName val="65市本级"/>
      <sheetName val="66市本级"/>
      <sheetName val="67经开区"/>
      <sheetName val="68经开区"/>
      <sheetName val="69经开区"/>
      <sheetName val="70全市"/>
      <sheetName val="71全市"/>
      <sheetName val="72全市"/>
      <sheetName val="73市级"/>
      <sheetName val="74市级"/>
      <sheetName val="75市级"/>
      <sheetName val="76市本级"/>
      <sheetName val="77市本级"/>
      <sheetName val="78市本级"/>
      <sheetName val="79经开区"/>
      <sheetName val="80经开区"/>
      <sheetName val="81经开区"/>
      <sheetName val="82"/>
      <sheetName val="82 -1"/>
      <sheetName val="83"/>
      <sheetName val="84"/>
      <sheetName val="85"/>
      <sheetName val="86"/>
    </sheetNames>
    <sheetDataSet>
      <sheetData sheetId="0">
        <row r="7">
          <cell r="B7">
            <v>44562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2"/>
  <sheetViews>
    <sheetView showGridLines="0" showZeros="0" zoomScale="90" zoomScaleNormal="90" workbookViewId="0">
      <pane ySplit="3" topLeftCell="A25" activePane="bottomLeft" state="frozen"/>
      <selection/>
      <selection pane="bottomLeft" activeCell="E4" sqref="E4"/>
    </sheetView>
  </sheetViews>
  <sheetFormatPr defaultColWidth="9" defaultRowHeight="14.25" outlineLevelCol="3"/>
  <cols>
    <col min="1" max="1" width="50.75" style="263" customWidth="1"/>
    <col min="2" max="3" width="20.6333333333333" style="263" customWidth="1"/>
    <col min="4" max="4" width="20.6333333333333" style="426" customWidth="1"/>
    <col min="5" max="16384" width="9" style="427"/>
  </cols>
  <sheetData>
    <row r="1" ht="45" customHeight="1" spans="1:4">
      <c r="A1" s="265" t="s">
        <v>0</v>
      </c>
      <c r="B1" s="265"/>
      <c r="C1" s="265"/>
      <c r="D1" s="265"/>
    </row>
    <row r="2" ht="18.95" customHeight="1" spans="1:4">
      <c r="A2" s="428"/>
      <c r="B2" s="429"/>
      <c r="C2" s="304"/>
      <c r="D2" s="267" t="s">
        <v>1</v>
      </c>
    </row>
    <row r="3" s="423" customFormat="1" ht="45" customHeight="1" spans="1:4">
      <c r="A3" s="430" t="s">
        <v>2</v>
      </c>
      <c r="B3" s="306" t="s">
        <v>3</v>
      </c>
      <c r="C3" s="306" t="s">
        <v>4</v>
      </c>
      <c r="D3" s="430" t="s">
        <v>5</v>
      </c>
    </row>
    <row r="4" ht="37.5" customHeight="1" spans="1:4">
      <c r="A4" s="408" t="s">
        <v>6</v>
      </c>
      <c r="B4" s="309">
        <f>SUM(B5:B19)</f>
        <v>1164976</v>
      </c>
      <c r="C4" s="309">
        <f>SUM(C5:C19)</f>
        <v>1217760</v>
      </c>
      <c r="D4" s="271">
        <f t="shared" ref="D4:D28" si="0">IF(B4&lt;&gt;0,C4/B4-1,"")</f>
        <v>0.045</v>
      </c>
    </row>
    <row r="5" ht="37.5" customHeight="1" spans="1:4">
      <c r="A5" s="278" t="s">
        <v>7</v>
      </c>
      <c r="B5" s="311">
        <v>530094</v>
      </c>
      <c r="C5" s="311">
        <v>552600</v>
      </c>
      <c r="D5" s="274">
        <f t="shared" si="0"/>
        <v>0.042</v>
      </c>
    </row>
    <row r="6" ht="37.5" customHeight="1" spans="1:4">
      <c r="A6" s="278" t="s">
        <v>8</v>
      </c>
      <c r="B6" s="311">
        <v>73070</v>
      </c>
      <c r="C6" s="311">
        <v>76300</v>
      </c>
      <c r="D6" s="274">
        <f t="shared" si="0"/>
        <v>0.044</v>
      </c>
    </row>
    <row r="7" ht="37.5" customHeight="1" spans="1:4">
      <c r="A7" s="278" t="s">
        <v>9</v>
      </c>
      <c r="B7" s="311">
        <v>16226</v>
      </c>
      <c r="C7" s="311">
        <v>17100</v>
      </c>
      <c r="D7" s="274">
        <f t="shared" si="0"/>
        <v>0.054</v>
      </c>
    </row>
    <row r="8" ht="37.5" customHeight="1" spans="1:4">
      <c r="A8" s="278" t="s">
        <v>10</v>
      </c>
      <c r="B8" s="311">
        <v>81342</v>
      </c>
      <c r="C8" s="311">
        <v>84930</v>
      </c>
      <c r="D8" s="274">
        <f t="shared" si="0"/>
        <v>0.044</v>
      </c>
    </row>
    <row r="9" ht="37.5" customHeight="1" spans="1:4">
      <c r="A9" s="278" t="s">
        <v>11</v>
      </c>
      <c r="B9" s="311">
        <v>133218</v>
      </c>
      <c r="C9" s="311">
        <v>139100</v>
      </c>
      <c r="D9" s="274">
        <f t="shared" si="0"/>
        <v>0.044</v>
      </c>
    </row>
    <row r="10" ht="37.5" customHeight="1" spans="1:4">
      <c r="A10" s="278" t="s">
        <v>12</v>
      </c>
      <c r="B10" s="311">
        <v>28345</v>
      </c>
      <c r="C10" s="311">
        <v>29600</v>
      </c>
      <c r="D10" s="274">
        <f t="shared" si="0"/>
        <v>0.044</v>
      </c>
    </row>
    <row r="11" ht="37.5" customHeight="1" spans="1:4">
      <c r="A11" s="278" t="s">
        <v>13</v>
      </c>
      <c r="B11" s="311">
        <v>16552</v>
      </c>
      <c r="C11" s="311">
        <v>17300</v>
      </c>
      <c r="D11" s="274">
        <f t="shared" si="0"/>
        <v>0.045</v>
      </c>
    </row>
    <row r="12" ht="37.5" customHeight="1" spans="1:4">
      <c r="A12" s="278" t="s">
        <v>14</v>
      </c>
      <c r="B12" s="311">
        <v>30812</v>
      </c>
      <c r="C12" s="311">
        <v>32180</v>
      </c>
      <c r="D12" s="274">
        <f t="shared" si="0"/>
        <v>0.044</v>
      </c>
    </row>
    <row r="13" ht="37.5" customHeight="1" spans="1:4">
      <c r="A13" s="278" t="s">
        <v>15</v>
      </c>
      <c r="B13" s="311">
        <v>31134</v>
      </c>
      <c r="C13" s="311">
        <v>32520</v>
      </c>
      <c r="D13" s="274">
        <f t="shared" si="0"/>
        <v>0.045</v>
      </c>
    </row>
    <row r="14" ht="37.5" customHeight="1" spans="1:4">
      <c r="A14" s="278" t="s">
        <v>16</v>
      </c>
      <c r="B14" s="311">
        <v>28086</v>
      </c>
      <c r="C14" s="311">
        <v>29700</v>
      </c>
      <c r="D14" s="274">
        <f t="shared" si="0"/>
        <v>0.057</v>
      </c>
    </row>
    <row r="15" ht="37.5" customHeight="1" spans="1:4">
      <c r="A15" s="278" t="s">
        <v>17</v>
      </c>
      <c r="B15" s="311">
        <v>11476</v>
      </c>
      <c r="C15" s="311">
        <v>11980</v>
      </c>
      <c r="D15" s="274">
        <f t="shared" si="0"/>
        <v>0.044</v>
      </c>
    </row>
    <row r="16" ht="37.5" customHeight="1" spans="1:4">
      <c r="A16" s="278" t="s">
        <v>18</v>
      </c>
      <c r="B16" s="311">
        <v>50251</v>
      </c>
      <c r="C16" s="311">
        <v>52600</v>
      </c>
      <c r="D16" s="274">
        <f t="shared" si="0"/>
        <v>0.047</v>
      </c>
    </row>
    <row r="17" ht="37.5" customHeight="1" spans="1:4">
      <c r="A17" s="278" t="s">
        <v>19</v>
      </c>
      <c r="B17" s="311">
        <v>114667</v>
      </c>
      <c r="C17" s="311">
        <v>119800</v>
      </c>
      <c r="D17" s="274">
        <f t="shared" si="0"/>
        <v>0.045</v>
      </c>
    </row>
    <row r="18" ht="37.5" customHeight="1" spans="1:4">
      <c r="A18" s="278" t="s">
        <v>20</v>
      </c>
      <c r="B18" s="311">
        <v>19276</v>
      </c>
      <c r="C18" s="311">
        <v>21600</v>
      </c>
      <c r="D18" s="274">
        <f t="shared" si="0"/>
        <v>0.121</v>
      </c>
    </row>
    <row r="19" ht="37.5" customHeight="1" spans="1:4">
      <c r="A19" s="278" t="s">
        <v>21</v>
      </c>
      <c r="B19" s="311">
        <v>427</v>
      </c>
      <c r="C19" s="311">
        <v>450</v>
      </c>
      <c r="D19" s="274">
        <f t="shared" si="0"/>
        <v>0.054</v>
      </c>
    </row>
    <row r="20" ht="37.5" customHeight="1" spans="1:4">
      <c r="A20" s="408" t="s">
        <v>22</v>
      </c>
      <c r="B20" s="309">
        <f>SUM(B21:B28)</f>
        <v>505190</v>
      </c>
      <c r="C20" s="309">
        <f>SUM(C21:C28)</f>
        <v>519240</v>
      </c>
      <c r="D20" s="271">
        <f t="shared" si="0"/>
        <v>0.028</v>
      </c>
    </row>
    <row r="21" ht="37.5" customHeight="1" spans="1:4">
      <c r="A21" s="278" t="s">
        <v>23</v>
      </c>
      <c r="B21" s="311">
        <v>61561</v>
      </c>
      <c r="C21" s="311">
        <v>62000</v>
      </c>
      <c r="D21" s="274">
        <f t="shared" si="0"/>
        <v>0.007</v>
      </c>
    </row>
    <row r="22" ht="37.5" customHeight="1" spans="1:4">
      <c r="A22" s="431" t="s">
        <v>24</v>
      </c>
      <c r="B22" s="311">
        <v>144883</v>
      </c>
      <c r="C22" s="311">
        <v>148000</v>
      </c>
      <c r="D22" s="274">
        <f t="shared" si="0"/>
        <v>0.022</v>
      </c>
    </row>
    <row r="23" ht="37.5" customHeight="1" spans="1:4">
      <c r="A23" s="278" t="s">
        <v>25</v>
      </c>
      <c r="B23" s="311">
        <v>111803</v>
      </c>
      <c r="C23" s="311">
        <v>118000</v>
      </c>
      <c r="D23" s="274">
        <f t="shared" si="0"/>
        <v>0.055</v>
      </c>
    </row>
    <row r="24" ht="37.5" customHeight="1" spans="1:4">
      <c r="A24" s="278" t="s">
        <v>26</v>
      </c>
      <c r="B24" s="311">
        <v>7395</v>
      </c>
      <c r="C24" s="311">
        <v>7500</v>
      </c>
      <c r="D24" s="274">
        <f t="shared" si="0"/>
        <v>0.014</v>
      </c>
    </row>
    <row r="25" ht="37.5" customHeight="1" spans="1:4">
      <c r="A25" s="278" t="s">
        <v>27</v>
      </c>
      <c r="B25" s="311">
        <v>111845</v>
      </c>
      <c r="C25" s="311">
        <v>115000</v>
      </c>
      <c r="D25" s="274">
        <f t="shared" si="0"/>
        <v>0.028</v>
      </c>
    </row>
    <row r="26" ht="37.5" customHeight="1" spans="1:4">
      <c r="A26" s="278" t="s">
        <v>28</v>
      </c>
      <c r="B26" s="311">
        <v>5279</v>
      </c>
      <c r="C26" s="311">
        <v>5000</v>
      </c>
      <c r="D26" s="274">
        <f t="shared" si="0"/>
        <v>-0.053</v>
      </c>
    </row>
    <row r="27" ht="37.5" customHeight="1" spans="1:4">
      <c r="A27" s="278" t="s">
        <v>29</v>
      </c>
      <c r="B27" s="311">
        <v>58697</v>
      </c>
      <c r="C27" s="311">
        <v>60000</v>
      </c>
      <c r="D27" s="274">
        <f t="shared" si="0"/>
        <v>0.022</v>
      </c>
    </row>
    <row r="28" ht="37.5" customHeight="1" spans="1:4">
      <c r="A28" s="278" t="s">
        <v>30</v>
      </c>
      <c r="B28" s="311">
        <v>3727</v>
      </c>
      <c r="C28" s="311">
        <v>3740</v>
      </c>
      <c r="D28" s="274">
        <f t="shared" si="0"/>
        <v>0.003</v>
      </c>
    </row>
    <row r="29" ht="37.5" customHeight="1" spans="1:4">
      <c r="A29" s="278"/>
      <c r="B29" s="311"/>
      <c r="C29" s="311"/>
      <c r="D29" s="271"/>
    </row>
    <row r="30" s="424" customFormat="1" ht="37.5" customHeight="1" spans="1:4">
      <c r="A30" s="392" t="s">
        <v>31</v>
      </c>
      <c r="B30" s="309">
        <f>SUM(B20,B4)</f>
        <v>1670166</v>
      </c>
      <c r="C30" s="309">
        <f>SUM(C20,C4)</f>
        <v>1737000</v>
      </c>
      <c r="D30" s="271">
        <f>IF(B30&lt;&gt;0,C30/B30-1,"")</f>
        <v>0.04</v>
      </c>
    </row>
    <row r="31" ht="37.5" customHeight="1" spans="1:4">
      <c r="A31" s="408" t="s">
        <v>32</v>
      </c>
      <c r="B31" s="309">
        <f>SUM(B32:B39)</f>
        <v>4089140</v>
      </c>
      <c r="C31" s="309">
        <f>SUM(C32:C39)</f>
        <v>4046402</v>
      </c>
      <c r="D31" s="319"/>
    </row>
    <row r="32" ht="37.5" customHeight="1" spans="1:4">
      <c r="A32" s="278" t="s">
        <v>33</v>
      </c>
      <c r="B32" s="311">
        <v>51820</v>
      </c>
      <c r="C32" s="311">
        <v>83349</v>
      </c>
      <c r="D32" s="320"/>
    </row>
    <row r="33" ht="37.5" customHeight="1" spans="1:4">
      <c r="A33" s="278" t="s">
        <v>34</v>
      </c>
      <c r="B33" s="311">
        <v>2460517</v>
      </c>
      <c r="C33" s="311">
        <v>2688793</v>
      </c>
      <c r="D33" s="320"/>
    </row>
    <row r="34" ht="37.5" customHeight="1" spans="1:4">
      <c r="A34" s="278" t="s">
        <v>35</v>
      </c>
      <c r="B34" s="311">
        <v>488578</v>
      </c>
      <c r="C34" s="311">
        <v>482362</v>
      </c>
      <c r="D34" s="320"/>
    </row>
    <row r="35" ht="37.5" customHeight="1" spans="1:4">
      <c r="A35" s="278" t="s">
        <v>36</v>
      </c>
      <c r="B35" s="311">
        <v>8501</v>
      </c>
      <c r="C35" s="311">
        <v>45185</v>
      </c>
      <c r="D35" s="320"/>
    </row>
    <row r="36" ht="37.5" customHeight="1" spans="1:4">
      <c r="A36" s="278" t="s">
        <v>37</v>
      </c>
      <c r="B36" s="311">
        <v>667853</v>
      </c>
      <c r="C36" s="311">
        <v>162233</v>
      </c>
      <c r="D36" s="320"/>
    </row>
    <row r="37" s="425" customFormat="1" ht="37.5" customHeight="1" spans="1:4">
      <c r="A37" s="278" t="s">
        <v>38</v>
      </c>
      <c r="B37" s="311">
        <v>367541</v>
      </c>
      <c r="C37" s="311">
        <v>540497</v>
      </c>
      <c r="D37" s="320"/>
    </row>
    <row r="38" s="425" customFormat="1" ht="37.5" customHeight="1" spans="1:4">
      <c r="A38" s="409" t="s">
        <v>39</v>
      </c>
      <c r="B38" s="311"/>
      <c r="C38" s="311"/>
      <c r="D38" s="410"/>
    </row>
    <row r="39" ht="37.5" customHeight="1" spans="1:4">
      <c r="A39" s="409" t="s">
        <v>40</v>
      </c>
      <c r="B39" s="311">
        <v>44330</v>
      </c>
      <c r="C39" s="311">
        <v>43983</v>
      </c>
      <c r="D39" s="410"/>
    </row>
    <row r="40" ht="37" customHeight="1" spans="1:4">
      <c r="A40" s="432" t="s">
        <v>41</v>
      </c>
      <c r="B40" s="309">
        <f>SUM(B30:B30,B31)</f>
        <v>5759306</v>
      </c>
      <c r="C40" s="309">
        <f>SUM(C30:C30,C31)</f>
        <v>5783402</v>
      </c>
      <c r="D40" s="433"/>
    </row>
    <row r="41" spans="3:3">
      <c r="C41" s="434"/>
    </row>
    <row r="42" spans="2:3">
      <c r="B42" s="434"/>
      <c r="C42" s="434"/>
    </row>
    <row r="43" spans="3:3">
      <c r="C43" s="434"/>
    </row>
    <row r="44" spans="2:3">
      <c r="B44" s="434"/>
      <c r="C44" s="434"/>
    </row>
    <row r="45" spans="2:3">
      <c r="B45" s="434"/>
      <c r="C45" s="434"/>
    </row>
    <row r="46" spans="3:3">
      <c r="C46" s="434"/>
    </row>
    <row r="47" spans="2:3">
      <c r="B47" s="434"/>
      <c r="C47" s="434"/>
    </row>
    <row r="48" spans="2:3">
      <c r="B48" s="434"/>
      <c r="C48" s="434"/>
    </row>
    <row r="49" spans="2:3">
      <c r="B49" s="434"/>
      <c r="C49" s="434"/>
    </row>
    <row r="50" spans="2:3">
      <c r="B50" s="434"/>
      <c r="C50" s="434"/>
    </row>
    <row r="51" spans="3:3">
      <c r="C51" s="434"/>
    </row>
    <row r="52" spans="2:3">
      <c r="B52" s="434"/>
      <c r="C52" s="434"/>
    </row>
  </sheetData>
  <mergeCells count="1">
    <mergeCell ref="A1:D1"/>
  </mergeCells>
  <conditionalFormatting sqref="D2">
    <cfRule type="cellIs" dxfId="0" priority="71" stopIfTrue="1" operator="lessThanOrEqual">
      <formula>-1</formula>
    </cfRule>
  </conditionalFormatting>
  <conditionalFormatting sqref="A37">
    <cfRule type="expression" dxfId="1" priority="5" stopIfTrue="1">
      <formula>"len($A:$A)=3"</formula>
    </cfRule>
  </conditionalFormatting>
  <conditionalFormatting sqref="B37">
    <cfRule type="expression" dxfId="1" priority="3" stopIfTrue="1">
      <formula>"len($A:$A)=3"</formula>
    </cfRule>
    <cfRule type="expression" dxfId="1" priority="4" stopIfTrue="1">
      <formula>"len($A:$A)=3"</formula>
    </cfRule>
  </conditionalFormatting>
  <conditionalFormatting sqref="C37">
    <cfRule type="expression" dxfId="1" priority="1" stopIfTrue="1">
      <formula>"len($A:$A)=3"</formula>
    </cfRule>
    <cfRule type="expression" dxfId="1" priority="2" stopIfTrue="1">
      <formula>"len($A:$A)=3"</formula>
    </cfRule>
  </conditionalFormatting>
  <conditionalFormatting sqref="A40">
    <cfRule type="expression" dxfId="1" priority="24" stopIfTrue="1">
      <formula>"len($A:$A)=3"</formula>
    </cfRule>
  </conditionalFormatting>
  <conditionalFormatting sqref="A4:A6">
    <cfRule type="expression" dxfId="1" priority="33" stopIfTrue="1">
      <formula>"len($A:$A)=3"</formula>
    </cfRule>
  </conditionalFormatting>
  <conditionalFormatting sqref="A4:A29">
    <cfRule type="expression" dxfId="1" priority="31" stopIfTrue="1">
      <formula>"len($A:$A)=3"</formula>
    </cfRule>
  </conditionalFormatting>
  <conditionalFormatting sqref="A7:A8">
    <cfRule type="expression" dxfId="1" priority="32" stopIfTrue="1">
      <formula>"len($A:$A)=3"</formula>
    </cfRule>
  </conditionalFormatting>
  <conditionalFormatting sqref="A31:A34">
    <cfRule type="expression" dxfId="1" priority="11" stopIfTrue="1">
      <formula>"len($A:$A)=3"</formula>
    </cfRule>
  </conditionalFormatting>
  <conditionalFormatting sqref="A32:A34">
    <cfRule type="expression" dxfId="1" priority="9" stopIfTrue="1">
      <formula>"len($A:$A)=3"</formula>
    </cfRule>
  </conditionalFormatting>
  <conditionalFormatting sqref="A35:A36">
    <cfRule type="expression" dxfId="1" priority="8" stopIfTrue="1">
      <formula>"len($A:$A)=3"</formula>
    </cfRule>
  </conditionalFormatting>
  <conditionalFormatting sqref="A38:A40">
    <cfRule type="expression" dxfId="1" priority="6" stopIfTrue="1">
      <formula>"len($A:$A)=3"</formula>
    </cfRule>
    <cfRule type="expression" dxfId="1" priority="7" stopIfTrue="1">
      <formula>"len($A:$A)=3"</formula>
    </cfRule>
  </conditionalFormatting>
  <conditionalFormatting sqref="B4:B6">
    <cfRule type="expression" dxfId="1" priority="30" stopIfTrue="1">
      <formula>"len($A:$A)=3"</formula>
    </cfRule>
  </conditionalFormatting>
  <conditionalFormatting sqref="B7:B8">
    <cfRule type="expression" dxfId="1" priority="29" stopIfTrue="1">
      <formula>"len($A:$A)=3"</formula>
    </cfRule>
  </conditionalFormatting>
  <conditionalFormatting sqref="B32:B34">
    <cfRule type="expression" dxfId="1" priority="18" stopIfTrue="1">
      <formula>"len($A:$A)=3"</formula>
    </cfRule>
  </conditionalFormatting>
  <conditionalFormatting sqref="B35:B36">
    <cfRule type="expression" dxfId="1" priority="17" stopIfTrue="1">
      <formula>"len($A:$A)=3"</formula>
    </cfRule>
  </conditionalFormatting>
  <conditionalFormatting sqref="C4:C6">
    <cfRule type="expression" dxfId="1" priority="27" stopIfTrue="1">
      <formula>"len($A:$A)=3"</formula>
    </cfRule>
  </conditionalFormatting>
  <conditionalFormatting sqref="C7:C8">
    <cfRule type="expression" dxfId="1" priority="26" stopIfTrue="1">
      <formula>"len($A:$A)=3"</formula>
    </cfRule>
  </conditionalFormatting>
  <conditionalFormatting sqref="C32:C34">
    <cfRule type="expression" dxfId="1" priority="13" stopIfTrue="1">
      <formula>"len($A:$A)=3"</formula>
    </cfRule>
    <cfRule type="expression" dxfId="1" priority="15" stopIfTrue="1">
      <formula>"len($A:$A)=3"</formula>
    </cfRule>
  </conditionalFormatting>
  <conditionalFormatting sqref="C35:C36">
    <cfRule type="expression" dxfId="1" priority="12" stopIfTrue="1">
      <formula>"len($A:$A)=3"</formula>
    </cfRule>
  </conditionalFormatting>
  <conditionalFormatting sqref="C38:C40">
    <cfRule type="expression" dxfId="1" priority="16" stopIfTrue="1">
      <formula>"len($A:$A)=3"</formula>
    </cfRule>
  </conditionalFormatting>
  <conditionalFormatting sqref="C39:C40">
    <cfRule type="expression" dxfId="1" priority="14" stopIfTrue="1">
      <formula>"len($A:$A)=3"</formula>
    </cfRule>
  </conditionalFormatting>
  <conditionalFormatting sqref="B4:B19 B21:B29">
    <cfRule type="expression" dxfId="1" priority="28" stopIfTrue="1">
      <formula>"len($A:$A)=3"</formula>
    </cfRule>
  </conditionalFormatting>
  <conditionalFormatting sqref="C4:C29 B20">
    <cfRule type="expression" dxfId="1" priority="25" stopIfTrue="1">
      <formula>"len($A:$A)=3"</formula>
    </cfRule>
  </conditionalFormatting>
  <conditionalFormatting sqref="A31:A34 A39:A40">
    <cfRule type="expression" dxfId="1" priority="10" stopIfTrue="1">
      <formula>"len($A:$A)=3"</formula>
    </cfRule>
  </conditionalFormatting>
  <conditionalFormatting sqref="B31:C34">
    <cfRule type="expression" dxfId="1" priority="19" stopIfTrue="1">
      <formula>"len($A:$A)=3"</formula>
    </cfRule>
    <cfRule type="expression" dxfId="1" priority="21" stopIfTrue="1">
      <formula>"len($A:$A)=3"</formula>
    </cfRule>
  </conditionalFormatting>
  <conditionalFormatting sqref="A35:C35 A40">
    <cfRule type="expression" dxfId="1" priority="23" stopIfTrue="1">
      <formula>"len($A:$A)=3"</formula>
    </cfRule>
  </conditionalFormatting>
  <conditionalFormatting sqref="B38:B40 C40">
    <cfRule type="expression" dxfId="1" priority="22" stopIfTrue="1">
      <formula>"len($A:$A)=3"</formula>
    </cfRule>
  </conditionalFormatting>
  <conditionalFormatting sqref="B39:B40 C40">
    <cfRule type="expression" dxfId="1" priority="20"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Header>&amp;L&amp;"黑体"&amp;22附件1</oddHeader>
    <oddFooter>&amp;C&amp;16- &amp;P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81"/>
  <sheetViews>
    <sheetView showGridLines="0" showZeros="0" workbookViewId="0">
      <pane ySplit="3" topLeftCell="A195" activePane="bottomLeft" state="frozen"/>
      <selection/>
      <selection pane="bottomLeft" activeCell="A202" sqref="A202"/>
    </sheetView>
  </sheetViews>
  <sheetFormatPr defaultColWidth="9" defaultRowHeight="14.25" outlineLevelCol="3"/>
  <cols>
    <col min="1" max="1" width="50.75" style="304" customWidth="1"/>
    <col min="2" max="3" width="20.6333333333333" style="304" customWidth="1"/>
    <col min="4" max="4" width="20.6333333333333" style="305" customWidth="1"/>
    <col min="5" max="16384" width="9" style="304"/>
  </cols>
  <sheetData>
    <row r="1" ht="45" customHeight="1" spans="1:4">
      <c r="A1" s="265" t="s">
        <v>1314</v>
      </c>
      <c r="B1" s="265"/>
      <c r="C1" s="265"/>
      <c r="D1" s="265"/>
    </row>
    <row r="2" s="302" customFormat="1" ht="20.1" customHeight="1" spans="1:4">
      <c r="A2" s="266"/>
      <c r="B2" s="266"/>
      <c r="C2" s="266"/>
      <c r="D2" s="267" t="s">
        <v>1</v>
      </c>
    </row>
    <row r="3" s="303" customFormat="1" ht="45" customHeight="1" spans="1:4">
      <c r="A3" s="268" t="s">
        <v>2</v>
      </c>
      <c r="B3" s="306" t="s">
        <v>3</v>
      </c>
      <c r="C3" s="306" t="s">
        <v>4</v>
      </c>
      <c r="D3" s="306" t="s">
        <v>5</v>
      </c>
    </row>
    <row r="4" ht="38" customHeight="1" spans="1:4">
      <c r="A4" s="269" t="s">
        <v>1315</v>
      </c>
      <c r="B4" s="270">
        <f>SUM(B5,B11,B17)</f>
        <v>52</v>
      </c>
      <c r="C4" s="270">
        <f>SUM(C5,C11,C17)</f>
        <v>131</v>
      </c>
      <c r="D4" s="271">
        <f t="shared" ref="D4:D67" si="0">IF(B4&lt;&gt;0,C4/B4-1,"")</f>
        <v>1.519</v>
      </c>
    </row>
    <row r="5" ht="38" customHeight="1" spans="1:4">
      <c r="A5" s="272" t="s">
        <v>1316</v>
      </c>
      <c r="B5" s="273">
        <f>SUM(B6:B10)</f>
        <v>46</v>
      </c>
      <c r="C5" s="273">
        <f>SUM(C6:C10)</f>
        <v>61</v>
      </c>
      <c r="D5" s="274">
        <f t="shared" si="0"/>
        <v>0.326</v>
      </c>
    </row>
    <row r="6" ht="38" customHeight="1" spans="1:4">
      <c r="A6" s="272" t="s">
        <v>1317</v>
      </c>
      <c r="B6" s="273">
        <v>1</v>
      </c>
      <c r="C6" s="273">
        <v>1</v>
      </c>
      <c r="D6" s="274">
        <f t="shared" si="0"/>
        <v>0</v>
      </c>
    </row>
    <row r="7" ht="38" customHeight="1" spans="1:4">
      <c r="A7" s="272" t="s">
        <v>1318</v>
      </c>
      <c r="B7" s="273">
        <v>40</v>
      </c>
      <c r="C7" s="273">
        <v>0</v>
      </c>
      <c r="D7" s="274">
        <f t="shared" si="0"/>
        <v>-1</v>
      </c>
    </row>
    <row r="8" ht="38" customHeight="1" spans="1:4">
      <c r="A8" s="272" t="s">
        <v>1319</v>
      </c>
      <c r="B8" s="273"/>
      <c r="C8" s="273">
        <v>0</v>
      </c>
      <c r="D8" s="274" t="str">
        <f t="shared" si="0"/>
        <v/>
      </c>
    </row>
    <row r="9" s="259" customFormat="1" ht="38" customHeight="1" spans="1:4">
      <c r="A9" s="272" t="s">
        <v>1320</v>
      </c>
      <c r="B9" s="273"/>
      <c r="C9" s="273">
        <v>0</v>
      </c>
      <c r="D9" s="274" t="str">
        <f t="shared" si="0"/>
        <v/>
      </c>
    </row>
    <row r="10" ht="38" customHeight="1" spans="1:4">
      <c r="A10" s="272" t="s">
        <v>1321</v>
      </c>
      <c r="B10" s="273">
        <v>5</v>
      </c>
      <c r="C10" s="273">
        <v>60</v>
      </c>
      <c r="D10" s="274">
        <f t="shared" si="0"/>
        <v>11</v>
      </c>
    </row>
    <row r="11" ht="38" customHeight="1" spans="1:4">
      <c r="A11" s="272" t="s">
        <v>1322</v>
      </c>
      <c r="B11" s="273">
        <f>SUM(B12:B16)</f>
        <v>6</v>
      </c>
      <c r="C11" s="273">
        <f>SUM(C12:C16)</f>
        <v>70</v>
      </c>
      <c r="D11" s="274">
        <f t="shared" si="0"/>
        <v>10.667</v>
      </c>
    </row>
    <row r="12" s="259" customFormat="1" ht="38" customHeight="1" spans="1:4">
      <c r="A12" s="272" t="s">
        <v>1323</v>
      </c>
      <c r="B12" s="273">
        <v>0</v>
      </c>
      <c r="C12" s="273">
        <v>0</v>
      </c>
      <c r="D12" s="274" t="str">
        <f t="shared" si="0"/>
        <v/>
      </c>
    </row>
    <row r="13" ht="38" customHeight="1" spans="1:4">
      <c r="A13" s="272" t="s">
        <v>1324</v>
      </c>
      <c r="B13" s="273">
        <v>0</v>
      </c>
      <c r="C13" s="273">
        <v>0</v>
      </c>
      <c r="D13" s="274" t="str">
        <f t="shared" si="0"/>
        <v/>
      </c>
    </row>
    <row r="14" s="259" customFormat="1" ht="38" customHeight="1" spans="1:4">
      <c r="A14" s="272" t="s">
        <v>1325</v>
      </c>
      <c r="B14" s="273">
        <v>0</v>
      </c>
      <c r="C14" s="273">
        <v>0</v>
      </c>
      <c r="D14" s="274" t="str">
        <f t="shared" si="0"/>
        <v/>
      </c>
    </row>
    <row r="15" ht="38" customHeight="1" spans="1:4">
      <c r="A15" s="272" t="s">
        <v>1326</v>
      </c>
      <c r="B15" s="273">
        <v>6</v>
      </c>
      <c r="C15" s="273">
        <v>70</v>
      </c>
      <c r="D15" s="274">
        <f t="shared" si="0"/>
        <v>10.667</v>
      </c>
    </row>
    <row r="16" ht="38" customHeight="1" spans="1:4">
      <c r="A16" s="272" t="s">
        <v>1327</v>
      </c>
      <c r="B16" s="273">
        <v>0</v>
      </c>
      <c r="C16" s="273">
        <v>0</v>
      </c>
      <c r="D16" s="274" t="str">
        <f t="shared" si="0"/>
        <v/>
      </c>
    </row>
    <row r="17" s="259" customFormat="1" ht="38" customHeight="1" spans="1:4">
      <c r="A17" s="272" t="s">
        <v>1328</v>
      </c>
      <c r="B17" s="273">
        <f>SUM(B18:B19)</f>
        <v>0</v>
      </c>
      <c r="C17" s="273">
        <f>SUM(C18:C19)</f>
        <v>0</v>
      </c>
      <c r="D17" s="274" t="str">
        <f t="shared" si="0"/>
        <v/>
      </c>
    </row>
    <row r="18" s="259" customFormat="1" ht="38" customHeight="1" spans="1:4">
      <c r="A18" s="272" t="s">
        <v>1329</v>
      </c>
      <c r="B18" s="273">
        <v>0</v>
      </c>
      <c r="C18" s="273">
        <v>0</v>
      </c>
      <c r="D18" s="274" t="str">
        <f t="shared" si="0"/>
        <v/>
      </c>
    </row>
    <row r="19" s="259" customFormat="1" ht="38" customHeight="1" spans="1:4">
      <c r="A19" s="272" t="s">
        <v>1330</v>
      </c>
      <c r="B19" s="273">
        <v>0</v>
      </c>
      <c r="C19" s="273">
        <v>0</v>
      </c>
      <c r="D19" s="274" t="str">
        <f t="shared" si="0"/>
        <v/>
      </c>
    </row>
    <row r="20" ht="38" customHeight="1" spans="1:4">
      <c r="A20" s="269" t="s">
        <v>1331</v>
      </c>
      <c r="B20" s="270">
        <f>SUM(B21,B25,B29)</f>
        <v>9097</v>
      </c>
      <c r="C20" s="270">
        <f>SUM(C21,C25,C29)</f>
        <v>9220</v>
      </c>
      <c r="D20" s="271">
        <f t="shared" si="0"/>
        <v>0.014</v>
      </c>
    </row>
    <row r="21" ht="38" customHeight="1" spans="1:4">
      <c r="A21" s="272" t="s">
        <v>1332</v>
      </c>
      <c r="B21" s="273">
        <f>SUM(B22:B24)</f>
        <v>8925</v>
      </c>
      <c r="C21" s="273">
        <f>SUM(C22:C24)</f>
        <v>9054</v>
      </c>
      <c r="D21" s="274">
        <f t="shared" si="0"/>
        <v>0.014</v>
      </c>
    </row>
    <row r="22" ht="38" customHeight="1" spans="1:4">
      <c r="A22" s="272" t="s">
        <v>1333</v>
      </c>
      <c r="B22" s="273">
        <v>5802</v>
      </c>
      <c r="C22" s="273">
        <v>5255</v>
      </c>
      <c r="D22" s="274">
        <f t="shared" si="0"/>
        <v>-0.094</v>
      </c>
    </row>
    <row r="23" ht="38" customHeight="1" spans="1:4">
      <c r="A23" s="272" t="s">
        <v>1334</v>
      </c>
      <c r="B23" s="273">
        <v>3123</v>
      </c>
      <c r="C23" s="273">
        <v>2350</v>
      </c>
      <c r="D23" s="274">
        <f t="shared" si="0"/>
        <v>-0.248</v>
      </c>
    </row>
    <row r="24" ht="38" customHeight="1" spans="1:4">
      <c r="A24" s="272" t="s">
        <v>1335</v>
      </c>
      <c r="B24" s="273"/>
      <c r="C24" s="273">
        <v>1449</v>
      </c>
      <c r="D24" s="274" t="str">
        <f t="shared" si="0"/>
        <v/>
      </c>
    </row>
    <row r="25" ht="38" customHeight="1" spans="1:4">
      <c r="A25" s="272" t="s">
        <v>1336</v>
      </c>
      <c r="B25" s="273">
        <f>SUM(B26:B28)</f>
        <v>172</v>
      </c>
      <c r="C25" s="273">
        <f>SUM(C26:C28)</f>
        <v>166</v>
      </c>
      <c r="D25" s="274">
        <f t="shared" si="0"/>
        <v>-0.035</v>
      </c>
    </row>
    <row r="26" s="259" customFormat="1" ht="38" customHeight="1" spans="1:4">
      <c r="A26" s="272" t="s">
        <v>1333</v>
      </c>
      <c r="B26" s="273">
        <v>0</v>
      </c>
      <c r="C26" s="273">
        <v>166</v>
      </c>
      <c r="D26" s="274" t="str">
        <f t="shared" si="0"/>
        <v/>
      </c>
    </row>
    <row r="27" ht="38" customHeight="1" spans="1:4">
      <c r="A27" s="272" t="s">
        <v>1334</v>
      </c>
      <c r="B27" s="273">
        <v>172</v>
      </c>
      <c r="C27" s="273"/>
      <c r="D27" s="274">
        <f t="shared" si="0"/>
        <v>-1</v>
      </c>
    </row>
    <row r="28" ht="38" customHeight="1" spans="1:4">
      <c r="A28" s="272" t="s">
        <v>1337</v>
      </c>
      <c r="B28" s="273">
        <v>0</v>
      </c>
      <c r="C28" s="273">
        <v>0</v>
      </c>
      <c r="D28" s="274" t="str">
        <f t="shared" si="0"/>
        <v/>
      </c>
    </row>
    <row r="29" s="262" customFormat="1" ht="38" customHeight="1" spans="1:4">
      <c r="A29" s="272" t="s">
        <v>1338</v>
      </c>
      <c r="B29" s="273">
        <f>SUM(B30:B31)</f>
        <v>0</v>
      </c>
      <c r="C29" s="273">
        <f>SUM(C30:C31)</f>
        <v>0</v>
      </c>
      <c r="D29" s="274" t="str">
        <f t="shared" si="0"/>
        <v/>
      </c>
    </row>
    <row r="30" s="259" customFormat="1" ht="38" customHeight="1" spans="1:4">
      <c r="A30" s="272" t="s">
        <v>1334</v>
      </c>
      <c r="B30" s="273">
        <v>0</v>
      </c>
      <c r="C30" s="273">
        <v>0</v>
      </c>
      <c r="D30" s="274" t="str">
        <f t="shared" si="0"/>
        <v/>
      </c>
    </row>
    <row r="31" s="259" customFormat="1" ht="38" customHeight="1" spans="1:4">
      <c r="A31" s="272" t="s">
        <v>1339</v>
      </c>
      <c r="B31" s="273">
        <v>0</v>
      </c>
      <c r="C31" s="273">
        <v>0</v>
      </c>
      <c r="D31" s="274" t="str">
        <f t="shared" si="0"/>
        <v/>
      </c>
    </row>
    <row r="32" ht="38" customHeight="1" spans="1:4">
      <c r="A32" s="269" t="s">
        <v>1340</v>
      </c>
      <c r="B32" s="270">
        <f>SUM(B33,B38)</f>
        <v>0</v>
      </c>
      <c r="C32" s="270">
        <f>SUM(C33,C38)</f>
        <v>0</v>
      </c>
      <c r="D32" s="271" t="str">
        <f t="shared" si="0"/>
        <v/>
      </c>
    </row>
    <row r="33" ht="38" customHeight="1" spans="1:4">
      <c r="A33" s="272" t="s">
        <v>1341</v>
      </c>
      <c r="B33" s="273">
        <f>SUM(B34:B37)</f>
        <v>0</v>
      </c>
      <c r="C33" s="273">
        <f>SUM(C34:C37)</f>
        <v>0</v>
      </c>
      <c r="D33" s="274" t="str">
        <f t="shared" si="0"/>
        <v/>
      </c>
    </row>
    <row r="34" s="259" customFormat="1" ht="38" customHeight="1" spans="1:4">
      <c r="A34" s="272" t="s">
        <v>1342</v>
      </c>
      <c r="B34" s="273">
        <f>SUM(B35:B42)</f>
        <v>0</v>
      </c>
      <c r="C34" s="273">
        <f>SUM(C35:C42)</f>
        <v>0</v>
      </c>
      <c r="D34" s="274" t="str">
        <f t="shared" si="0"/>
        <v/>
      </c>
    </row>
    <row r="35" s="259" customFormat="1" ht="38" customHeight="1" spans="1:4">
      <c r="A35" s="272" t="s">
        <v>1343</v>
      </c>
      <c r="B35" s="273">
        <v>0</v>
      </c>
      <c r="C35" s="273">
        <v>0</v>
      </c>
      <c r="D35" s="274" t="str">
        <f t="shared" si="0"/>
        <v/>
      </c>
    </row>
    <row r="36" s="259" customFormat="1" ht="38" customHeight="1" spans="1:4">
      <c r="A36" s="272" t="s">
        <v>1344</v>
      </c>
      <c r="B36" s="273">
        <v>0</v>
      </c>
      <c r="C36" s="273">
        <v>0</v>
      </c>
      <c r="D36" s="274" t="str">
        <f t="shared" si="0"/>
        <v/>
      </c>
    </row>
    <row r="37" s="262" customFormat="1" ht="38" customHeight="1" spans="1:4">
      <c r="A37" s="272" t="s">
        <v>1345</v>
      </c>
      <c r="B37" s="273">
        <v>0</v>
      </c>
      <c r="C37" s="273">
        <v>0</v>
      </c>
      <c r="D37" s="274" t="str">
        <f t="shared" si="0"/>
        <v/>
      </c>
    </row>
    <row r="38" s="259" customFormat="1" ht="38" customHeight="1" spans="1:4">
      <c r="A38" s="272" t="s">
        <v>1346</v>
      </c>
      <c r="B38" s="273">
        <f>SUM(B39:B42)</f>
        <v>0</v>
      </c>
      <c r="C38" s="273">
        <f>SUM(C39:C42)</f>
        <v>0</v>
      </c>
      <c r="D38" s="274" t="str">
        <f t="shared" si="0"/>
        <v/>
      </c>
    </row>
    <row r="39" ht="38" customHeight="1" spans="1:4">
      <c r="A39" s="272" t="s">
        <v>1347</v>
      </c>
      <c r="B39" s="273">
        <v>0</v>
      </c>
      <c r="C39" s="273">
        <v>0</v>
      </c>
      <c r="D39" s="274" t="str">
        <f t="shared" si="0"/>
        <v/>
      </c>
    </row>
    <row r="40" ht="38" customHeight="1" spans="1:4">
      <c r="A40" s="272" t="s">
        <v>1348</v>
      </c>
      <c r="B40" s="273">
        <v>0</v>
      </c>
      <c r="C40" s="273">
        <v>0</v>
      </c>
      <c r="D40" s="274" t="str">
        <f t="shared" si="0"/>
        <v/>
      </c>
    </row>
    <row r="41" ht="38" customHeight="1" spans="1:4">
      <c r="A41" s="272" t="s">
        <v>1349</v>
      </c>
      <c r="B41" s="273">
        <v>0</v>
      </c>
      <c r="C41" s="273">
        <v>0</v>
      </c>
      <c r="D41" s="274" t="str">
        <f t="shared" si="0"/>
        <v/>
      </c>
    </row>
    <row r="42" ht="38" customHeight="1" spans="1:4">
      <c r="A42" s="272" t="s">
        <v>1350</v>
      </c>
      <c r="B42" s="273">
        <v>0</v>
      </c>
      <c r="C42" s="273">
        <v>0</v>
      </c>
      <c r="D42" s="274" t="str">
        <f t="shared" si="0"/>
        <v/>
      </c>
    </row>
    <row r="43" ht="38" customHeight="1" spans="1:4">
      <c r="A43" s="269" t="s">
        <v>1351</v>
      </c>
      <c r="B43" s="270">
        <f>SUM(B44,B57,B61,B62,B68,B72,B76,B80,B86,B89)</f>
        <v>180683</v>
      </c>
      <c r="C43" s="270">
        <f>SUM(C44,C57,C61,C62,C68,C72,C76,C80,C86,C89)</f>
        <v>483741</v>
      </c>
      <c r="D43" s="271">
        <f t="shared" si="0"/>
        <v>1.677</v>
      </c>
    </row>
    <row r="44" ht="38" customHeight="1" spans="1:4">
      <c r="A44" s="272" t="s">
        <v>1352</v>
      </c>
      <c r="B44" s="273">
        <f>SUM(B45:B56)</f>
        <v>178990</v>
      </c>
      <c r="C44" s="273">
        <f>SUM(C45:C56)</f>
        <v>472290</v>
      </c>
      <c r="D44" s="274">
        <f t="shared" si="0"/>
        <v>1.639</v>
      </c>
    </row>
    <row r="45" ht="38" customHeight="1" spans="1:4">
      <c r="A45" s="272" t="s">
        <v>1353</v>
      </c>
      <c r="B45" s="273">
        <v>104265</v>
      </c>
      <c r="C45" s="273">
        <v>257151</v>
      </c>
      <c r="D45" s="274">
        <f t="shared" si="0"/>
        <v>1.466</v>
      </c>
    </row>
    <row r="46" ht="38" customHeight="1" spans="1:4">
      <c r="A46" s="272" t="s">
        <v>1354</v>
      </c>
      <c r="B46" s="273">
        <v>5614</v>
      </c>
      <c r="C46" s="273">
        <v>55000</v>
      </c>
      <c r="D46" s="274">
        <f t="shared" si="0"/>
        <v>8.797</v>
      </c>
    </row>
    <row r="47" ht="38" customHeight="1" spans="1:4">
      <c r="A47" s="272" t="s">
        <v>1355</v>
      </c>
      <c r="B47" s="273">
        <v>44715</v>
      </c>
      <c r="C47" s="273">
        <v>46009</v>
      </c>
      <c r="D47" s="274">
        <f t="shared" si="0"/>
        <v>0.029</v>
      </c>
    </row>
    <row r="48" ht="38" customHeight="1" spans="1:4">
      <c r="A48" s="272" t="s">
        <v>1356</v>
      </c>
      <c r="B48" s="273">
        <v>2222</v>
      </c>
      <c r="C48" s="273">
        <f>16256+40000</f>
        <v>56256</v>
      </c>
      <c r="D48" s="274">
        <f t="shared" si="0"/>
        <v>24.318</v>
      </c>
    </row>
    <row r="49" ht="38" customHeight="1" spans="1:4">
      <c r="A49" s="272" t="s">
        <v>1357</v>
      </c>
      <c r="B49" s="273">
        <v>37</v>
      </c>
      <c r="C49" s="273">
        <v>0</v>
      </c>
      <c r="D49" s="274">
        <f t="shared" si="0"/>
        <v>-1</v>
      </c>
    </row>
    <row r="50" ht="38" customHeight="1" spans="1:4">
      <c r="A50" s="272" t="s">
        <v>1358</v>
      </c>
      <c r="B50" s="273">
        <v>745</v>
      </c>
      <c r="C50" s="273">
        <v>2808</v>
      </c>
      <c r="D50" s="274">
        <f t="shared" si="0"/>
        <v>2.769</v>
      </c>
    </row>
    <row r="51" ht="38" customHeight="1" spans="1:4">
      <c r="A51" s="272" t="s">
        <v>1359</v>
      </c>
      <c r="B51" s="273"/>
      <c r="C51" s="273"/>
      <c r="D51" s="274" t="str">
        <f t="shared" si="0"/>
        <v/>
      </c>
    </row>
    <row r="52" ht="38" customHeight="1" spans="1:4">
      <c r="A52" s="272" t="s">
        <v>1360</v>
      </c>
      <c r="B52" s="273"/>
      <c r="C52" s="273"/>
      <c r="D52" s="274" t="str">
        <f t="shared" si="0"/>
        <v/>
      </c>
    </row>
    <row r="53" ht="38" customHeight="1" spans="1:4">
      <c r="A53" s="272" t="s">
        <v>1361</v>
      </c>
      <c r="B53" s="273"/>
      <c r="C53" s="273"/>
      <c r="D53" s="274" t="str">
        <f t="shared" si="0"/>
        <v/>
      </c>
    </row>
    <row r="54" ht="38" customHeight="1" spans="1:4">
      <c r="A54" s="272" t="s">
        <v>1362</v>
      </c>
      <c r="B54" s="273"/>
      <c r="C54" s="273"/>
      <c r="D54" s="274" t="str">
        <f t="shared" si="0"/>
        <v/>
      </c>
    </row>
    <row r="55" ht="38" customHeight="1" spans="1:4">
      <c r="A55" s="272" t="s">
        <v>1363</v>
      </c>
      <c r="B55" s="273"/>
      <c r="C55" s="273"/>
      <c r="D55" s="274" t="str">
        <f t="shared" si="0"/>
        <v/>
      </c>
    </row>
    <row r="56" ht="38" customHeight="1" spans="1:4">
      <c r="A56" s="272" t="s">
        <v>1364</v>
      </c>
      <c r="B56" s="273">
        <v>21392</v>
      </c>
      <c r="C56" s="273">
        <f>28066+27000</f>
        <v>55066</v>
      </c>
      <c r="D56" s="274">
        <f t="shared" si="0"/>
        <v>1.574</v>
      </c>
    </row>
    <row r="57" ht="38" customHeight="1" spans="1:4">
      <c r="A57" s="272" t="s">
        <v>1365</v>
      </c>
      <c r="B57" s="273">
        <f>SUM(B58:B60)</f>
        <v>0</v>
      </c>
      <c r="C57" s="273">
        <f>SUM(C58:C60)</f>
        <v>50</v>
      </c>
      <c r="D57" s="274" t="str">
        <f t="shared" si="0"/>
        <v/>
      </c>
    </row>
    <row r="58" ht="38" customHeight="1" spans="1:4">
      <c r="A58" s="272" t="s">
        <v>1353</v>
      </c>
      <c r="B58" s="273">
        <v>0</v>
      </c>
      <c r="C58" s="273"/>
      <c r="D58" s="274" t="str">
        <f t="shared" si="0"/>
        <v/>
      </c>
    </row>
    <row r="59" ht="38" customHeight="1" spans="1:4">
      <c r="A59" s="272" t="s">
        <v>1354</v>
      </c>
      <c r="B59" s="273">
        <v>0</v>
      </c>
      <c r="C59" s="273"/>
      <c r="D59" s="274" t="str">
        <f t="shared" si="0"/>
        <v/>
      </c>
    </row>
    <row r="60" ht="38" customHeight="1" spans="1:4">
      <c r="A60" s="272" t="s">
        <v>1366</v>
      </c>
      <c r="B60" s="273">
        <v>0</v>
      </c>
      <c r="C60" s="273">
        <v>50</v>
      </c>
      <c r="D60" s="274" t="str">
        <f t="shared" si="0"/>
        <v/>
      </c>
    </row>
    <row r="61" ht="38" customHeight="1" spans="1:4">
      <c r="A61" s="272" t="s">
        <v>1367</v>
      </c>
      <c r="B61" s="273">
        <v>0</v>
      </c>
      <c r="C61" s="273">
        <v>150</v>
      </c>
      <c r="D61" s="274" t="str">
        <f t="shared" si="0"/>
        <v/>
      </c>
    </row>
    <row r="62" ht="38" customHeight="1" spans="1:4">
      <c r="A62" s="272" t="s">
        <v>1368</v>
      </c>
      <c r="B62" s="273">
        <f>SUM(B63:B67)</f>
        <v>0</v>
      </c>
      <c r="C62" s="273">
        <f>SUM(C63:C67)</f>
        <v>900</v>
      </c>
      <c r="D62" s="274" t="str">
        <f t="shared" si="0"/>
        <v/>
      </c>
    </row>
    <row r="63" ht="38" customHeight="1" spans="1:4">
      <c r="A63" s="272" t="s">
        <v>1369</v>
      </c>
      <c r="B63" s="273"/>
      <c r="C63" s="273"/>
      <c r="D63" s="274" t="str">
        <f t="shared" si="0"/>
        <v/>
      </c>
    </row>
    <row r="64" ht="38" customHeight="1" spans="1:4">
      <c r="A64" s="272" t="s">
        <v>1370</v>
      </c>
      <c r="B64" s="273"/>
      <c r="C64" s="273"/>
      <c r="D64" s="274" t="str">
        <f t="shared" si="0"/>
        <v/>
      </c>
    </row>
    <row r="65" ht="38" customHeight="1" spans="1:4">
      <c r="A65" s="272" t="s">
        <v>1371</v>
      </c>
      <c r="B65" s="273">
        <v>0</v>
      </c>
      <c r="C65" s="273">
        <v>0</v>
      </c>
      <c r="D65" s="274" t="str">
        <f t="shared" si="0"/>
        <v/>
      </c>
    </row>
    <row r="66" ht="38" customHeight="1" spans="1:4">
      <c r="A66" s="272" t="s">
        <v>1372</v>
      </c>
      <c r="B66" s="273">
        <v>0</v>
      </c>
      <c r="C66" s="273">
        <v>0</v>
      </c>
      <c r="D66" s="274" t="str">
        <f t="shared" si="0"/>
        <v/>
      </c>
    </row>
    <row r="67" ht="38" customHeight="1" spans="1:4">
      <c r="A67" s="272" t="s">
        <v>1373</v>
      </c>
      <c r="B67" s="273"/>
      <c r="C67" s="273">
        <v>900</v>
      </c>
      <c r="D67" s="274" t="str">
        <f t="shared" si="0"/>
        <v/>
      </c>
    </row>
    <row r="68" ht="38" customHeight="1" spans="1:4">
      <c r="A68" s="272" t="s">
        <v>1374</v>
      </c>
      <c r="B68" s="273">
        <f>SUM(B69:B71)</f>
        <v>1693</v>
      </c>
      <c r="C68" s="273">
        <f>SUM(C69:C71)</f>
        <v>10351</v>
      </c>
      <c r="D68" s="274">
        <f t="shared" ref="D68:D131" si="1">IF(B68&lt;&gt;0,C68/B68-1,"")</f>
        <v>5.114</v>
      </c>
    </row>
    <row r="69" ht="38" customHeight="1" spans="1:4">
      <c r="A69" s="272" t="s">
        <v>1375</v>
      </c>
      <c r="B69" s="273">
        <v>563</v>
      </c>
      <c r="C69" s="273">
        <v>9078</v>
      </c>
      <c r="D69" s="274">
        <f t="shared" si="1"/>
        <v>15.124</v>
      </c>
    </row>
    <row r="70" ht="38" customHeight="1" spans="1:4">
      <c r="A70" s="272" t="s">
        <v>1376</v>
      </c>
      <c r="B70" s="273">
        <v>36</v>
      </c>
      <c r="C70" s="273">
        <v>473</v>
      </c>
      <c r="D70" s="274">
        <f t="shared" si="1"/>
        <v>12.139</v>
      </c>
    </row>
    <row r="71" ht="38" customHeight="1" spans="1:4">
      <c r="A71" s="272" t="s">
        <v>1377</v>
      </c>
      <c r="B71" s="273">
        <v>1094</v>
      </c>
      <c r="C71" s="273">
        <v>800</v>
      </c>
      <c r="D71" s="274">
        <f t="shared" si="1"/>
        <v>-0.269</v>
      </c>
    </row>
    <row r="72" ht="38" customHeight="1" spans="1:4">
      <c r="A72" s="272" t="s">
        <v>1378</v>
      </c>
      <c r="B72" s="273">
        <f>SUM(B73:B75)</f>
        <v>0</v>
      </c>
      <c r="C72" s="273">
        <f>SUM(C73:C75)</f>
        <v>0</v>
      </c>
      <c r="D72" s="274" t="str">
        <f t="shared" si="1"/>
        <v/>
      </c>
    </row>
    <row r="73" ht="38" customHeight="1" spans="1:4">
      <c r="A73" s="272" t="s">
        <v>1353</v>
      </c>
      <c r="B73" s="273">
        <v>0</v>
      </c>
      <c r="C73" s="273">
        <v>0</v>
      </c>
      <c r="D73" s="274" t="str">
        <f t="shared" si="1"/>
        <v/>
      </c>
    </row>
    <row r="74" ht="38" customHeight="1" spans="1:4">
      <c r="A74" s="272" t="s">
        <v>1354</v>
      </c>
      <c r="B74" s="273">
        <v>0</v>
      </c>
      <c r="C74" s="273">
        <v>0</v>
      </c>
      <c r="D74" s="274" t="str">
        <f t="shared" si="1"/>
        <v/>
      </c>
    </row>
    <row r="75" ht="38" customHeight="1" spans="1:4">
      <c r="A75" s="272" t="s">
        <v>1379</v>
      </c>
      <c r="B75" s="273">
        <v>0</v>
      </c>
      <c r="C75" s="273">
        <v>0</v>
      </c>
      <c r="D75" s="274" t="str">
        <f t="shared" si="1"/>
        <v/>
      </c>
    </row>
    <row r="76" ht="38" customHeight="1" spans="1:4">
      <c r="A76" s="272" t="s">
        <v>1380</v>
      </c>
      <c r="B76" s="273">
        <f>SUM(B77:B79)</f>
        <v>0</v>
      </c>
      <c r="C76" s="273">
        <f>SUM(C77:C79)</f>
        <v>0</v>
      </c>
      <c r="D76" s="274" t="str">
        <f t="shared" si="1"/>
        <v/>
      </c>
    </row>
    <row r="77" ht="38" customHeight="1" spans="1:4">
      <c r="A77" s="272" t="s">
        <v>1353</v>
      </c>
      <c r="B77" s="273"/>
      <c r="C77" s="273">
        <v>0</v>
      </c>
      <c r="D77" s="274" t="str">
        <f t="shared" si="1"/>
        <v/>
      </c>
    </row>
    <row r="78" ht="38" customHeight="1" spans="1:4">
      <c r="A78" s="272" t="s">
        <v>1354</v>
      </c>
      <c r="B78" s="273">
        <v>0</v>
      </c>
      <c r="C78" s="273">
        <v>0</v>
      </c>
      <c r="D78" s="274" t="str">
        <f t="shared" si="1"/>
        <v/>
      </c>
    </row>
    <row r="79" s="259" customFormat="1" ht="38" customHeight="1" spans="1:4">
      <c r="A79" s="272" t="s">
        <v>1381</v>
      </c>
      <c r="B79" s="273">
        <v>0</v>
      </c>
      <c r="C79" s="273">
        <v>0</v>
      </c>
      <c r="D79" s="274" t="str">
        <f t="shared" si="1"/>
        <v/>
      </c>
    </row>
    <row r="80" s="259" customFormat="1" ht="38" customHeight="1" spans="1:4">
      <c r="A80" s="272" t="s">
        <v>1382</v>
      </c>
      <c r="B80" s="273">
        <f>SUM(B81:B85)</f>
        <v>0</v>
      </c>
      <c r="C80" s="273">
        <f>SUM(C81:C85)</f>
        <v>0</v>
      </c>
      <c r="D80" s="274" t="str">
        <f t="shared" si="1"/>
        <v/>
      </c>
    </row>
    <row r="81" s="259" customFormat="1" ht="38" customHeight="1" spans="1:4">
      <c r="A81" s="272" t="s">
        <v>1369</v>
      </c>
      <c r="B81" s="273">
        <v>0</v>
      </c>
      <c r="C81" s="273">
        <v>0</v>
      </c>
      <c r="D81" s="274" t="str">
        <f t="shared" si="1"/>
        <v/>
      </c>
    </row>
    <row r="82" s="259" customFormat="1" ht="38" customHeight="1" spans="1:4">
      <c r="A82" s="272" t="s">
        <v>1370</v>
      </c>
      <c r="B82" s="273">
        <v>0</v>
      </c>
      <c r="C82" s="273">
        <v>0</v>
      </c>
      <c r="D82" s="274" t="str">
        <f t="shared" si="1"/>
        <v/>
      </c>
    </row>
    <row r="83" s="259" customFormat="1" ht="38" customHeight="1" spans="1:4">
      <c r="A83" s="272" t="s">
        <v>1371</v>
      </c>
      <c r="B83" s="273">
        <v>0</v>
      </c>
      <c r="C83" s="273">
        <v>0</v>
      </c>
      <c r="D83" s="274" t="str">
        <f t="shared" si="1"/>
        <v/>
      </c>
    </row>
    <row r="84" s="259" customFormat="1" ht="38" customHeight="1" spans="1:4">
      <c r="A84" s="272" t="s">
        <v>1372</v>
      </c>
      <c r="B84" s="273">
        <v>0</v>
      </c>
      <c r="C84" s="273">
        <v>0</v>
      </c>
      <c r="D84" s="274" t="str">
        <f t="shared" si="1"/>
        <v/>
      </c>
    </row>
    <row r="85" s="259" customFormat="1" ht="38" customHeight="1" spans="1:4">
      <c r="A85" s="272" t="s">
        <v>1383</v>
      </c>
      <c r="B85" s="273">
        <v>0</v>
      </c>
      <c r="C85" s="273">
        <v>0</v>
      </c>
      <c r="D85" s="274" t="str">
        <f t="shared" si="1"/>
        <v/>
      </c>
    </row>
    <row r="86" s="259" customFormat="1" ht="38" customHeight="1" spans="1:4">
      <c r="A86" s="272" t="s">
        <v>1384</v>
      </c>
      <c r="B86" s="273">
        <f>SUM(B87:B88)</f>
        <v>0</v>
      </c>
      <c r="C86" s="273">
        <f>SUM(C87:C88)</f>
        <v>0</v>
      </c>
      <c r="D86" s="274" t="str">
        <f t="shared" si="1"/>
        <v/>
      </c>
    </row>
    <row r="87" s="259" customFormat="1" ht="38" customHeight="1" spans="1:4">
      <c r="A87" s="272" t="s">
        <v>1375</v>
      </c>
      <c r="B87" s="273">
        <v>0</v>
      </c>
      <c r="C87" s="273">
        <v>0</v>
      </c>
      <c r="D87" s="274" t="str">
        <f t="shared" si="1"/>
        <v/>
      </c>
    </row>
    <row r="88" s="259" customFormat="1" ht="38" customHeight="1" spans="1:4">
      <c r="A88" s="272" t="s">
        <v>1385</v>
      </c>
      <c r="B88" s="273">
        <v>0</v>
      </c>
      <c r="C88" s="273">
        <v>0</v>
      </c>
      <c r="D88" s="274" t="str">
        <f t="shared" si="1"/>
        <v/>
      </c>
    </row>
    <row r="89" s="259" customFormat="1" ht="38" customHeight="1" spans="1:4">
      <c r="A89" s="272" t="s">
        <v>1386</v>
      </c>
      <c r="B89" s="273">
        <f>SUM(B90:B97)</f>
        <v>0</v>
      </c>
      <c r="C89" s="273">
        <f>SUM(C90:C97)</f>
        <v>0</v>
      </c>
      <c r="D89" s="274" t="str">
        <f t="shared" si="1"/>
        <v/>
      </c>
    </row>
    <row r="90" s="259" customFormat="1" ht="38" customHeight="1" spans="1:4">
      <c r="A90" s="272" t="s">
        <v>1353</v>
      </c>
      <c r="B90" s="273">
        <v>0</v>
      </c>
      <c r="C90" s="273">
        <v>0</v>
      </c>
      <c r="D90" s="274" t="str">
        <f t="shared" si="1"/>
        <v/>
      </c>
    </row>
    <row r="91" s="259" customFormat="1" ht="38" customHeight="1" spans="1:4">
      <c r="A91" s="272" t="s">
        <v>1354</v>
      </c>
      <c r="B91" s="273">
        <v>0</v>
      </c>
      <c r="C91" s="273">
        <v>0</v>
      </c>
      <c r="D91" s="274" t="str">
        <f t="shared" si="1"/>
        <v/>
      </c>
    </row>
    <row r="92" s="259" customFormat="1" ht="38" customHeight="1" spans="1:4">
      <c r="A92" s="272" t="s">
        <v>1355</v>
      </c>
      <c r="B92" s="273">
        <v>0</v>
      </c>
      <c r="C92" s="273">
        <v>0</v>
      </c>
      <c r="D92" s="274" t="str">
        <f t="shared" si="1"/>
        <v/>
      </c>
    </row>
    <row r="93" s="259" customFormat="1" ht="38" customHeight="1" spans="1:4">
      <c r="A93" s="272" t="s">
        <v>1356</v>
      </c>
      <c r="B93" s="273">
        <v>0</v>
      </c>
      <c r="C93" s="273">
        <v>0</v>
      </c>
      <c r="D93" s="274" t="str">
        <f t="shared" si="1"/>
        <v/>
      </c>
    </row>
    <row r="94" ht="38" customHeight="1" spans="1:4">
      <c r="A94" s="272" t="s">
        <v>1359</v>
      </c>
      <c r="B94" s="273">
        <v>0</v>
      </c>
      <c r="C94" s="273">
        <v>0</v>
      </c>
      <c r="D94" s="274" t="str">
        <f t="shared" si="1"/>
        <v/>
      </c>
    </row>
    <row r="95" ht="38" customHeight="1" spans="1:4">
      <c r="A95" s="272" t="s">
        <v>1361</v>
      </c>
      <c r="B95" s="273">
        <v>0</v>
      </c>
      <c r="C95" s="273">
        <v>0</v>
      </c>
      <c r="D95" s="274" t="str">
        <f t="shared" si="1"/>
        <v/>
      </c>
    </row>
    <row r="96" ht="38" customHeight="1" spans="1:4">
      <c r="A96" s="272" t="s">
        <v>1362</v>
      </c>
      <c r="B96" s="273">
        <v>0</v>
      </c>
      <c r="C96" s="273">
        <v>0</v>
      </c>
      <c r="D96" s="274" t="str">
        <f t="shared" si="1"/>
        <v/>
      </c>
    </row>
    <row r="97" s="259" customFormat="1" ht="38" customHeight="1" spans="1:4">
      <c r="A97" s="272" t="s">
        <v>1387</v>
      </c>
      <c r="B97" s="273">
        <v>0</v>
      </c>
      <c r="C97" s="273">
        <v>0</v>
      </c>
      <c r="D97" s="274" t="str">
        <f t="shared" si="1"/>
        <v/>
      </c>
    </row>
    <row r="98" s="259" customFormat="1" ht="38" customHeight="1" spans="1:4">
      <c r="A98" s="269" t="s">
        <v>1388</v>
      </c>
      <c r="B98" s="270">
        <f>SUM(B99,B104,B109,B114,B117)</f>
        <v>6639</v>
      </c>
      <c r="C98" s="270">
        <f>SUM(C99,C104,C109,C114,C117)</f>
        <v>16333</v>
      </c>
      <c r="D98" s="271">
        <f t="shared" si="1"/>
        <v>1.46</v>
      </c>
    </row>
    <row r="99" ht="38" customHeight="1" spans="1:4">
      <c r="A99" s="272" t="s">
        <v>1389</v>
      </c>
      <c r="B99" s="273">
        <f>SUM(B100:B103)</f>
        <v>6639</v>
      </c>
      <c r="C99" s="273">
        <f>SUM(C100:C103)</f>
        <v>16333</v>
      </c>
      <c r="D99" s="274">
        <f t="shared" si="1"/>
        <v>1.46</v>
      </c>
    </row>
    <row r="100" s="259" customFormat="1" ht="38" customHeight="1" spans="1:4">
      <c r="A100" s="272" t="s">
        <v>1334</v>
      </c>
      <c r="B100" s="273">
        <v>1657</v>
      </c>
      <c r="C100" s="273">
        <v>1500</v>
      </c>
      <c r="D100" s="274">
        <f t="shared" si="1"/>
        <v>-0.095</v>
      </c>
    </row>
    <row r="101" s="259" customFormat="1" ht="38" customHeight="1" spans="1:4">
      <c r="A101" s="272" t="s">
        <v>1390</v>
      </c>
      <c r="B101" s="273"/>
      <c r="C101" s="273">
        <v>0</v>
      </c>
      <c r="D101" s="274" t="str">
        <f t="shared" si="1"/>
        <v/>
      </c>
    </row>
    <row r="102" s="259" customFormat="1" ht="38" customHeight="1" spans="1:4">
      <c r="A102" s="272" t="s">
        <v>1391</v>
      </c>
      <c r="B102" s="273"/>
      <c r="C102" s="273">
        <v>0</v>
      </c>
      <c r="D102" s="274" t="str">
        <f t="shared" si="1"/>
        <v/>
      </c>
    </row>
    <row r="103" s="259" customFormat="1" ht="38" customHeight="1" spans="1:4">
      <c r="A103" s="272" t="s">
        <v>1392</v>
      </c>
      <c r="B103" s="273">
        <v>4982</v>
      </c>
      <c r="C103" s="273">
        <v>14833</v>
      </c>
      <c r="D103" s="274">
        <f t="shared" si="1"/>
        <v>1.977</v>
      </c>
    </row>
    <row r="104" s="259" customFormat="1" ht="38" customHeight="1" spans="1:4">
      <c r="A104" s="272" t="s">
        <v>1393</v>
      </c>
      <c r="B104" s="273">
        <f>SUM(B105:B108)</f>
        <v>0</v>
      </c>
      <c r="C104" s="273">
        <f>SUM(C105:C108)</f>
        <v>0</v>
      </c>
      <c r="D104" s="274" t="str">
        <f t="shared" si="1"/>
        <v/>
      </c>
    </row>
    <row r="105" ht="38" customHeight="1" spans="1:4">
      <c r="A105" s="272" t="s">
        <v>1334</v>
      </c>
      <c r="B105" s="273">
        <v>0</v>
      </c>
      <c r="C105" s="273">
        <v>0</v>
      </c>
      <c r="D105" s="274" t="str">
        <f t="shared" si="1"/>
        <v/>
      </c>
    </row>
    <row r="106" s="259" customFormat="1" ht="38" customHeight="1" spans="1:4">
      <c r="A106" s="272" t="s">
        <v>1390</v>
      </c>
      <c r="B106" s="273">
        <v>0</v>
      </c>
      <c r="C106" s="273">
        <v>0</v>
      </c>
      <c r="D106" s="274" t="str">
        <f t="shared" si="1"/>
        <v/>
      </c>
    </row>
    <row r="107" s="259" customFormat="1" ht="38" customHeight="1" spans="1:4">
      <c r="A107" s="272" t="s">
        <v>1394</v>
      </c>
      <c r="B107" s="273">
        <v>0</v>
      </c>
      <c r="C107" s="273">
        <v>0</v>
      </c>
      <c r="D107" s="274" t="str">
        <f t="shared" si="1"/>
        <v/>
      </c>
    </row>
    <row r="108" s="259" customFormat="1" ht="38" customHeight="1" spans="1:4">
      <c r="A108" s="272" t="s">
        <v>1395</v>
      </c>
      <c r="B108" s="273">
        <v>0</v>
      </c>
      <c r="C108" s="273">
        <v>0</v>
      </c>
      <c r="D108" s="274" t="str">
        <f t="shared" si="1"/>
        <v/>
      </c>
    </row>
    <row r="109" ht="38" customHeight="1" spans="1:4">
      <c r="A109" s="272" t="s">
        <v>1396</v>
      </c>
      <c r="B109" s="273">
        <f>SUM(B110:B113)</f>
        <v>0</v>
      </c>
      <c r="C109" s="273">
        <f>SUM(C110:C113)</f>
        <v>0</v>
      </c>
      <c r="D109" s="274" t="str">
        <f t="shared" si="1"/>
        <v/>
      </c>
    </row>
    <row r="110" s="259" customFormat="1" ht="38" customHeight="1" spans="1:4">
      <c r="A110" s="272" t="s">
        <v>1397</v>
      </c>
      <c r="B110" s="273">
        <v>0</v>
      </c>
      <c r="C110" s="273">
        <v>0</v>
      </c>
      <c r="D110" s="274" t="str">
        <f t="shared" si="1"/>
        <v/>
      </c>
    </row>
    <row r="111" s="259" customFormat="1" ht="38" customHeight="1" spans="1:4">
      <c r="A111" s="272" t="s">
        <v>1398</v>
      </c>
      <c r="B111" s="273">
        <v>0</v>
      </c>
      <c r="C111" s="273">
        <v>0</v>
      </c>
      <c r="D111" s="274" t="str">
        <f t="shared" si="1"/>
        <v/>
      </c>
    </row>
    <row r="112" s="259" customFormat="1" ht="38" customHeight="1" spans="1:4">
      <c r="A112" s="272" t="s">
        <v>1399</v>
      </c>
      <c r="B112" s="273">
        <v>0</v>
      </c>
      <c r="C112" s="273">
        <v>0</v>
      </c>
      <c r="D112" s="274" t="str">
        <f t="shared" si="1"/>
        <v/>
      </c>
    </row>
    <row r="113" ht="38" customHeight="1" spans="1:4">
      <c r="A113" s="272" t="s">
        <v>1400</v>
      </c>
      <c r="B113" s="273">
        <v>0</v>
      </c>
      <c r="C113" s="273"/>
      <c r="D113" s="274" t="str">
        <f t="shared" si="1"/>
        <v/>
      </c>
    </row>
    <row r="114" s="259" customFormat="1" ht="38" customHeight="1" spans="1:4">
      <c r="A114" s="272" t="s">
        <v>1401</v>
      </c>
      <c r="B114" s="273">
        <f>SUM(B115:B116)</f>
        <v>0</v>
      </c>
      <c r="C114" s="273">
        <f>SUM(C115:C116)</f>
        <v>0</v>
      </c>
      <c r="D114" s="274" t="str">
        <f t="shared" si="1"/>
        <v/>
      </c>
    </row>
    <row r="115" s="259" customFormat="1" ht="38" customHeight="1" spans="1:4">
      <c r="A115" s="272" t="s">
        <v>1334</v>
      </c>
      <c r="B115" s="273">
        <v>0</v>
      </c>
      <c r="C115" s="273">
        <v>0</v>
      </c>
      <c r="D115" s="274" t="str">
        <f t="shared" si="1"/>
        <v/>
      </c>
    </row>
    <row r="116" ht="38" customHeight="1" spans="1:4">
      <c r="A116" s="272" t="s">
        <v>1402</v>
      </c>
      <c r="B116" s="273">
        <v>0</v>
      </c>
      <c r="C116" s="273">
        <v>0</v>
      </c>
      <c r="D116" s="274" t="str">
        <f t="shared" si="1"/>
        <v/>
      </c>
    </row>
    <row r="117" s="259" customFormat="1" ht="38" customHeight="1" spans="1:4">
      <c r="A117" s="272" t="s">
        <v>1403</v>
      </c>
      <c r="B117" s="273">
        <f>SUM(B118:B121)</f>
        <v>0</v>
      </c>
      <c r="C117" s="273">
        <f>SUM(C118:C121)</f>
        <v>0</v>
      </c>
      <c r="D117" s="274" t="str">
        <f t="shared" si="1"/>
        <v/>
      </c>
    </row>
    <row r="118" ht="38" customHeight="1" spans="1:4">
      <c r="A118" s="272" t="s">
        <v>1397</v>
      </c>
      <c r="B118" s="273">
        <v>0</v>
      </c>
      <c r="C118" s="273">
        <v>0</v>
      </c>
      <c r="D118" s="274" t="str">
        <f t="shared" si="1"/>
        <v/>
      </c>
    </row>
    <row r="119" s="259" customFormat="1" ht="38" customHeight="1" spans="1:4">
      <c r="A119" s="272" t="s">
        <v>1404</v>
      </c>
      <c r="B119" s="273">
        <v>0</v>
      </c>
      <c r="C119" s="273">
        <v>0</v>
      </c>
      <c r="D119" s="274" t="str">
        <f t="shared" si="1"/>
        <v/>
      </c>
    </row>
    <row r="120" s="259" customFormat="1" ht="38" customHeight="1" spans="1:4">
      <c r="A120" s="272" t="s">
        <v>1399</v>
      </c>
      <c r="B120" s="273">
        <v>0</v>
      </c>
      <c r="C120" s="273">
        <v>0</v>
      </c>
      <c r="D120" s="274" t="str">
        <f t="shared" si="1"/>
        <v/>
      </c>
    </row>
    <row r="121" s="259" customFormat="1" ht="38" customHeight="1" spans="1:4">
      <c r="A121" s="272" t="s">
        <v>1405</v>
      </c>
      <c r="B121" s="273">
        <v>0</v>
      </c>
      <c r="C121" s="273">
        <v>0</v>
      </c>
      <c r="D121" s="274" t="str">
        <f t="shared" si="1"/>
        <v/>
      </c>
    </row>
    <row r="122" s="259" customFormat="1" ht="38" customHeight="1" spans="1:4">
      <c r="A122" s="269" t="s">
        <v>1406</v>
      </c>
      <c r="B122" s="270">
        <f>SUM(B123,B128,B133,B138,B147,B154,B163,B166,B169:B170)</f>
        <v>156000</v>
      </c>
      <c r="C122" s="270">
        <f>SUM(C123,C128,C133,C138,C147,C154,C163,C166,C169:C170)</f>
        <v>223152</v>
      </c>
      <c r="D122" s="271">
        <f t="shared" si="1"/>
        <v>0.43</v>
      </c>
    </row>
    <row r="123" s="259" customFormat="1" ht="38" customHeight="1" spans="1:4">
      <c r="A123" s="272" t="s">
        <v>1407</v>
      </c>
      <c r="B123" s="273">
        <f>SUM(B124:B127)</f>
        <v>0</v>
      </c>
      <c r="C123" s="273">
        <f>SUM(C124:C127)</f>
        <v>0</v>
      </c>
      <c r="D123" s="274" t="str">
        <f t="shared" si="1"/>
        <v/>
      </c>
    </row>
    <row r="124" ht="38" customHeight="1" spans="1:4">
      <c r="A124" s="272" t="s">
        <v>1408</v>
      </c>
      <c r="B124" s="273"/>
      <c r="C124" s="273">
        <v>0</v>
      </c>
      <c r="D124" s="274" t="str">
        <f t="shared" si="1"/>
        <v/>
      </c>
    </row>
    <row r="125" s="259" customFormat="1" ht="38" customHeight="1" spans="1:4">
      <c r="A125" s="272" t="s">
        <v>1409</v>
      </c>
      <c r="B125" s="273">
        <v>0</v>
      </c>
      <c r="C125" s="273">
        <v>0</v>
      </c>
      <c r="D125" s="274" t="str">
        <f t="shared" si="1"/>
        <v/>
      </c>
    </row>
    <row r="126" s="259" customFormat="1" ht="38" customHeight="1" spans="1:4">
      <c r="A126" s="272" t="s">
        <v>1410</v>
      </c>
      <c r="B126" s="273">
        <v>0</v>
      </c>
      <c r="C126" s="273">
        <v>0</v>
      </c>
      <c r="D126" s="274" t="str">
        <f t="shared" si="1"/>
        <v/>
      </c>
    </row>
    <row r="127" s="259" customFormat="1" ht="38" customHeight="1" spans="1:4">
      <c r="A127" s="272" t="s">
        <v>1411</v>
      </c>
      <c r="B127" s="273">
        <v>0</v>
      </c>
      <c r="C127" s="273">
        <v>0</v>
      </c>
      <c r="D127" s="274" t="str">
        <f t="shared" si="1"/>
        <v/>
      </c>
    </row>
    <row r="128" ht="38" customHeight="1" spans="1:4">
      <c r="A128" s="272" t="s">
        <v>1412</v>
      </c>
      <c r="B128" s="273">
        <f>SUM(B129:B132)</f>
        <v>0</v>
      </c>
      <c r="C128" s="273">
        <f>SUM(C129:C132)</f>
        <v>15152</v>
      </c>
      <c r="D128" s="274" t="str">
        <f t="shared" si="1"/>
        <v/>
      </c>
    </row>
    <row r="129" ht="38" customHeight="1" spans="1:4">
      <c r="A129" s="272" t="s">
        <v>1410</v>
      </c>
      <c r="B129" s="273">
        <v>0</v>
      </c>
      <c r="C129" s="273">
        <v>15152</v>
      </c>
      <c r="D129" s="274" t="str">
        <f t="shared" si="1"/>
        <v/>
      </c>
    </row>
    <row r="130" s="259" customFormat="1" ht="38" customHeight="1" spans="1:4">
      <c r="A130" s="272" t="s">
        <v>1413</v>
      </c>
      <c r="B130" s="273">
        <v>0</v>
      </c>
      <c r="C130" s="273">
        <v>0</v>
      </c>
      <c r="D130" s="274" t="str">
        <f t="shared" si="1"/>
        <v/>
      </c>
    </row>
    <row r="131" ht="38" customHeight="1" spans="1:4">
      <c r="A131" s="272" t="s">
        <v>1414</v>
      </c>
      <c r="B131" s="273">
        <v>0</v>
      </c>
      <c r="C131" s="273">
        <v>0</v>
      </c>
      <c r="D131" s="274" t="str">
        <f t="shared" si="1"/>
        <v/>
      </c>
    </row>
    <row r="132" ht="38" customHeight="1" spans="1:4">
      <c r="A132" s="272" t="s">
        <v>1415</v>
      </c>
      <c r="B132" s="273">
        <v>0</v>
      </c>
      <c r="C132" s="273">
        <v>0</v>
      </c>
      <c r="D132" s="274" t="str">
        <f t="shared" ref="D132:D195" si="2">IF(B132&lt;&gt;0,C132/B132-1,"")</f>
        <v/>
      </c>
    </row>
    <row r="133" s="259" customFormat="1" ht="38" customHeight="1" spans="1:4">
      <c r="A133" s="272" t="s">
        <v>1416</v>
      </c>
      <c r="B133" s="273">
        <f>SUM(B134:B137)</f>
        <v>0</v>
      </c>
      <c r="C133" s="273">
        <f>SUM(C134:C137)</f>
        <v>0</v>
      </c>
      <c r="D133" s="274" t="str">
        <f t="shared" si="2"/>
        <v/>
      </c>
    </row>
    <row r="134" s="259" customFormat="1" ht="38" customHeight="1" spans="1:4">
      <c r="A134" s="272" t="s">
        <v>1417</v>
      </c>
      <c r="B134" s="273">
        <v>0</v>
      </c>
      <c r="C134" s="273">
        <v>0</v>
      </c>
      <c r="D134" s="274" t="str">
        <f t="shared" si="2"/>
        <v/>
      </c>
    </row>
    <row r="135" s="259" customFormat="1" ht="38" customHeight="1" spans="1:4">
      <c r="A135" s="272" t="s">
        <v>1418</v>
      </c>
      <c r="B135" s="273">
        <v>0</v>
      </c>
      <c r="C135" s="273">
        <v>0</v>
      </c>
      <c r="D135" s="274" t="str">
        <f t="shared" si="2"/>
        <v/>
      </c>
    </row>
    <row r="136" s="259" customFormat="1" ht="38" customHeight="1" spans="1:4">
      <c r="A136" s="272" t="s">
        <v>1419</v>
      </c>
      <c r="B136" s="273">
        <v>0</v>
      </c>
      <c r="C136" s="273">
        <v>0</v>
      </c>
      <c r="D136" s="274" t="str">
        <f t="shared" si="2"/>
        <v/>
      </c>
    </row>
    <row r="137" s="259" customFormat="1" ht="38" customHeight="1" spans="1:4">
      <c r="A137" s="272" t="s">
        <v>1420</v>
      </c>
      <c r="B137" s="273">
        <v>0</v>
      </c>
      <c r="C137" s="273">
        <v>0</v>
      </c>
      <c r="D137" s="274" t="str">
        <f t="shared" si="2"/>
        <v/>
      </c>
    </row>
    <row r="138" s="259" customFormat="1" ht="38" customHeight="1" spans="1:4">
      <c r="A138" s="272" t="s">
        <v>1421</v>
      </c>
      <c r="B138" s="273">
        <f>SUM(B139:B146)</f>
        <v>0</v>
      </c>
      <c r="C138" s="273">
        <f>SUM(C139:C146)</f>
        <v>0</v>
      </c>
      <c r="D138" s="274" t="str">
        <f t="shared" si="2"/>
        <v/>
      </c>
    </row>
    <row r="139" s="259" customFormat="1" ht="38" customHeight="1" spans="1:4">
      <c r="A139" s="272" t="s">
        <v>1422</v>
      </c>
      <c r="B139" s="273">
        <v>0</v>
      </c>
      <c r="C139" s="273">
        <v>0</v>
      </c>
      <c r="D139" s="274" t="str">
        <f t="shared" si="2"/>
        <v/>
      </c>
    </row>
    <row r="140" s="259" customFormat="1" ht="38" customHeight="1" spans="1:4">
      <c r="A140" s="272" t="s">
        <v>1423</v>
      </c>
      <c r="B140" s="273">
        <v>0</v>
      </c>
      <c r="C140" s="273">
        <v>0</v>
      </c>
      <c r="D140" s="274" t="str">
        <f t="shared" si="2"/>
        <v/>
      </c>
    </row>
    <row r="141" s="259" customFormat="1" ht="38" customHeight="1" spans="1:4">
      <c r="A141" s="272" t="s">
        <v>1424</v>
      </c>
      <c r="B141" s="273">
        <v>0</v>
      </c>
      <c r="C141" s="273">
        <v>0</v>
      </c>
      <c r="D141" s="274" t="str">
        <f t="shared" si="2"/>
        <v/>
      </c>
    </row>
    <row r="142" s="259" customFormat="1" ht="38" customHeight="1" spans="1:4">
      <c r="A142" s="272" t="s">
        <v>1425</v>
      </c>
      <c r="B142" s="273">
        <v>0</v>
      </c>
      <c r="C142" s="273">
        <v>0</v>
      </c>
      <c r="D142" s="274" t="str">
        <f t="shared" si="2"/>
        <v/>
      </c>
    </row>
    <row r="143" s="259" customFormat="1" ht="38" customHeight="1" spans="1:4">
      <c r="A143" s="272" t="s">
        <v>1426</v>
      </c>
      <c r="B143" s="273">
        <v>0</v>
      </c>
      <c r="C143" s="273">
        <v>0</v>
      </c>
      <c r="D143" s="274" t="str">
        <f t="shared" si="2"/>
        <v/>
      </c>
    </row>
    <row r="144" s="259" customFormat="1" ht="38" customHeight="1" spans="1:4">
      <c r="A144" s="272" t="s">
        <v>1427</v>
      </c>
      <c r="B144" s="273">
        <v>0</v>
      </c>
      <c r="C144" s="273">
        <v>0</v>
      </c>
      <c r="D144" s="274" t="str">
        <f t="shared" si="2"/>
        <v/>
      </c>
    </row>
    <row r="145" s="259" customFormat="1" ht="38" customHeight="1" spans="1:4">
      <c r="A145" s="272" t="s">
        <v>1428</v>
      </c>
      <c r="B145" s="273">
        <v>0</v>
      </c>
      <c r="C145" s="273">
        <v>0</v>
      </c>
      <c r="D145" s="274" t="str">
        <f t="shared" si="2"/>
        <v/>
      </c>
    </row>
    <row r="146" s="259" customFormat="1" ht="38" customHeight="1" spans="1:4">
      <c r="A146" s="272" t="s">
        <v>1429</v>
      </c>
      <c r="B146" s="273">
        <v>0</v>
      </c>
      <c r="C146" s="273">
        <v>0</v>
      </c>
      <c r="D146" s="274" t="str">
        <f t="shared" si="2"/>
        <v/>
      </c>
    </row>
    <row r="147" s="259" customFormat="1" ht="38" customHeight="1" spans="1:4">
      <c r="A147" s="272" t="s">
        <v>1430</v>
      </c>
      <c r="B147" s="273">
        <f>SUM(B148:B153)</f>
        <v>0</v>
      </c>
      <c r="C147" s="273">
        <f>SUM(C148:C153)</f>
        <v>0</v>
      </c>
      <c r="D147" s="274" t="str">
        <f t="shared" si="2"/>
        <v/>
      </c>
    </row>
    <row r="148" s="259" customFormat="1" ht="38" customHeight="1" spans="1:4">
      <c r="A148" s="272" t="s">
        <v>1431</v>
      </c>
      <c r="B148" s="273">
        <v>0</v>
      </c>
      <c r="C148" s="273">
        <v>0</v>
      </c>
      <c r="D148" s="274" t="str">
        <f t="shared" si="2"/>
        <v/>
      </c>
    </row>
    <row r="149" s="259" customFormat="1" ht="38" customHeight="1" spans="1:4">
      <c r="A149" s="272" t="s">
        <v>1432</v>
      </c>
      <c r="B149" s="273">
        <v>0</v>
      </c>
      <c r="C149" s="273">
        <v>0</v>
      </c>
      <c r="D149" s="274" t="str">
        <f t="shared" si="2"/>
        <v/>
      </c>
    </row>
    <row r="150" ht="38" customHeight="1" spans="1:4">
      <c r="A150" s="272" t="s">
        <v>1433</v>
      </c>
      <c r="B150" s="273">
        <v>0</v>
      </c>
      <c r="C150" s="273">
        <v>0</v>
      </c>
      <c r="D150" s="274" t="str">
        <f t="shared" si="2"/>
        <v/>
      </c>
    </row>
    <row r="151" ht="38" customHeight="1" spans="1:4">
      <c r="A151" s="272" t="s">
        <v>1434</v>
      </c>
      <c r="B151" s="273">
        <v>0</v>
      </c>
      <c r="C151" s="273">
        <v>0</v>
      </c>
      <c r="D151" s="274" t="str">
        <f t="shared" si="2"/>
        <v/>
      </c>
    </row>
    <row r="152" s="259" customFormat="1" ht="38" customHeight="1" spans="1:4">
      <c r="A152" s="272" t="s">
        <v>1435</v>
      </c>
      <c r="B152" s="273">
        <v>0</v>
      </c>
      <c r="C152" s="273">
        <v>0</v>
      </c>
      <c r="D152" s="274" t="str">
        <f t="shared" si="2"/>
        <v/>
      </c>
    </row>
    <row r="153" ht="38" customHeight="1" spans="1:4">
      <c r="A153" s="272" t="s">
        <v>1436</v>
      </c>
      <c r="B153" s="273">
        <v>0</v>
      </c>
      <c r="C153" s="273">
        <v>0</v>
      </c>
      <c r="D153" s="274" t="str">
        <f t="shared" si="2"/>
        <v/>
      </c>
    </row>
    <row r="154" ht="38" customHeight="1" spans="1:4">
      <c r="A154" s="272" t="s">
        <v>1437</v>
      </c>
      <c r="B154" s="273">
        <f>SUM(B155:B162)</f>
        <v>0</v>
      </c>
      <c r="C154" s="273">
        <f>SUM(C155:C162)</f>
        <v>0</v>
      </c>
      <c r="D154" s="274" t="str">
        <f t="shared" si="2"/>
        <v/>
      </c>
    </row>
    <row r="155" s="259" customFormat="1" ht="38" customHeight="1" spans="1:4">
      <c r="A155" s="272" t="s">
        <v>1438</v>
      </c>
      <c r="B155" s="273">
        <v>0</v>
      </c>
      <c r="C155" s="273">
        <v>0</v>
      </c>
      <c r="D155" s="274" t="str">
        <f t="shared" si="2"/>
        <v/>
      </c>
    </row>
    <row r="156" s="259" customFormat="1" ht="38" customHeight="1" spans="1:4">
      <c r="A156" s="272" t="s">
        <v>1439</v>
      </c>
      <c r="B156" s="273">
        <v>0</v>
      </c>
      <c r="C156" s="273">
        <v>0</v>
      </c>
      <c r="D156" s="274" t="str">
        <f t="shared" si="2"/>
        <v/>
      </c>
    </row>
    <row r="157" s="259" customFormat="1" ht="38" customHeight="1" spans="1:4">
      <c r="A157" s="272" t="s">
        <v>1440</v>
      </c>
      <c r="B157" s="273">
        <v>0</v>
      </c>
      <c r="C157" s="273">
        <v>0</v>
      </c>
      <c r="D157" s="274" t="str">
        <f t="shared" si="2"/>
        <v/>
      </c>
    </row>
    <row r="158" s="259" customFormat="1" ht="38" customHeight="1" spans="1:4">
      <c r="A158" s="272" t="s">
        <v>1441</v>
      </c>
      <c r="B158" s="273">
        <v>0</v>
      </c>
      <c r="C158" s="273">
        <v>0</v>
      </c>
      <c r="D158" s="274" t="str">
        <f t="shared" si="2"/>
        <v/>
      </c>
    </row>
    <row r="159" s="259" customFormat="1" ht="38" customHeight="1" spans="1:4">
      <c r="A159" s="272" t="s">
        <v>1442</v>
      </c>
      <c r="B159" s="273">
        <v>0</v>
      </c>
      <c r="C159" s="273">
        <v>0</v>
      </c>
      <c r="D159" s="274" t="str">
        <f t="shared" si="2"/>
        <v/>
      </c>
    </row>
    <row r="160" s="259" customFormat="1" ht="38" customHeight="1" spans="1:4">
      <c r="A160" s="272" t="s">
        <v>1443</v>
      </c>
      <c r="B160" s="273">
        <v>0</v>
      </c>
      <c r="C160" s="273">
        <v>0</v>
      </c>
      <c r="D160" s="274" t="str">
        <f t="shared" si="2"/>
        <v/>
      </c>
    </row>
    <row r="161" s="259" customFormat="1" ht="38" customHeight="1" spans="1:4">
      <c r="A161" s="272" t="s">
        <v>1444</v>
      </c>
      <c r="B161" s="273">
        <v>0</v>
      </c>
      <c r="C161" s="273">
        <v>0</v>
      </c>
      <c r="D161" s="274" t="str">
        <f t="shared" si="2"/>
        <v/>
      </c>
    </row>
    <row r="162" ht="38" customHeight="1" spans="1:4">
      <c r="A162" s="272" t="s">
        <v>1445</v>
      </c>
      <c r="B162" s="273">
        <v>0</v>
      </c>
      <c r="C162" s="273">
        <v>0</v>
      </c>
      <c r="D162" s="274" t="str">
        <f t="shared" si="2"/>
        <v/>
      </c>
    </row>
    <row r="163" ht="38" customHeight="1" spans="1:4">
      <c r="A163" s="272" t="s">
        <v>1446</v>
      </c>
      <c r="B163" s="273">
        <f>SUM(B164:B165)</f>
        <v>0</v>
      </c>
      <c r="C163" s="273">
        <f>SUM(C164:C165)</f>
        <v>0</v>
      </c>
      <c r="D163" s="274" t="str">
        <f t="shared" si="2"/>
        <v/>
      </c>
    </row>
    <row r="164" s="259" customFormat="1" ht="38" customHeight="1" spans="1:4">
      <c r="A164" s="272" t="s">
        <v>1408</v>
      </c>
      <c r="B164" s="273">
        <v>0</v>
      </c>
      <c r="C164" s="273">
        <v>0</v>
      </c>
      <c r="D164" s="274" t="str">
        <f t="shared" si="2"/>
        <v/>
      </c>
    </row>
    <row r="165" s="259" customFormat="1" ht="38" customHeight="1" spans="1:4">
      <c r="A165" s="272" t="s">
        <v>1447</v>
      </c>
      <c r="B165" s="273">
        <v>0</v>
      </c>
      <c r="C165" s="273">
        <v>0</v>
      </c>
      <c r="D165" s="274" t="str">
        <f t="shared" si="2"/>
        <v/>
      </c>
    </row>
    <row r="166" s="259" customFormat="1" ht="38" customHeight="1" spans="1:4">
      <c r="A166" s="272" t="s">
        <v>1448</v>
      </c>
      <c r="B166" s="273">
        <f>SUM(B167:B168)</f>
        <v>156000</v>
      </c>
      <c r="C166" s="273">
        <f>SUM(C167:C168)</f>
        <v>208000</v>
      </c>
      <c r="D166" s="274">
        <f t="shared" si="2"/>
        <v>0.333</v>
      </c>
    </row>
    <row r="167" s="259" customFormat="1" ht="38" customHeight="1" spans="1:4">
      <c r="A167" s="272" t="s">
        <v>1408</v>
      </c>
      <c r="B167" s="273">
        <v>156000</v>
      </c>
      <c r="C167" s="273">
        <v>208000</v>
      </c>
      <c r="D167" s="274">
        <f t="shared" si="2"/>
        <v>0.333</v>
      </c>
    </row>
    <row r="168" s="259" customFormat="1" ht="38" customHeight="1" spans="1:4">
      <c r="A168" s="272" t="s">
        <v>1449</v>
      </c>
      <c r="B168" s="273">
        <v>0</v>
      </c>
      <c r="C168" s="273">
        <v>0</v>
      </c>
      <c r="D168" s="274" t="str">
        <f t="shared" si="2"/>
        <v/>
      </c>
    </row>
    <row r="169" s="259" customFormat="1" ht="38" customHeight="1" spans="1:4">
      <c r="A169" s="272" t="s">
        <v>1450</v>
      </c>
      <c r="B169" s="273">
        <v>0</v>
      </c>
      <c r="C169" s="273">
        <v>0</v>
      </c>
      <c r="D169" s="274" t="str">
        <f t="shared" si="2"/>
        <v/>
      </c>
    </row>
    <row r="170" ht="38" customHeight="1" spans="1:4">
      <c r="A170" s="272" t="s">
        <v>1451</v>
      </c>
      <c r="B170" s="273">
        <f>SUM(B171:B173)</f>
        <v>0</v>
      </c>
      <c r="C170" s="273">
        <f>SUM(C171:C173)</f>
        <v>0</v>
      </c>
      <c r="D170" s="274" t="str">
        <f t="shared" si="2"/>
        <v/>
      </c>
    </row>
    <row r="171" ht="38" customHeight="1" spans="1:4">
      <c r="A171" s="272" t="s">
        <v>1417</v>
      </c>
      <c r="B171" s="273">
        <v>0</v>
      </c>
      <c r="C171" s="273">
        <v>0</v>
      </c>
      <c r="D171" s="274" t="str">
        <f t="shared" si="2"/>
        <v/>
      </c>
    </row>
    <row r="172" ht="38" customHeight="1" spans="1:4">
      <c r="A172" s="272" t="s">
        <v>1419</v>
      </c>
      <c r="B172" s="273">
        <v>0</v>
      </c>
      <c r="C172" s="273">
        <v>0</v>
      </c>
      <c r="D172" s="274" t="str">
        <f t="shared" si="2"/>
        <v/>
      </c>
    </row>
    <row r="173" s="259" customFormat="1" ht="38" customHeight="1" spans="1:4">
      <c r="A173" s="272" t="s">
        <v>1452</v>
      </c>
      <c r="B173" s="273">
        <v>0</v>
      </c>
      <c r="C173" s="273">
        <v>0</v>
      </c>
      <c r="D173" s="274" t="str">
        <f t="shared" si="2"/>
        <v/>
      </c>
    </row>
    <row r="174" ht="38" customHeight="1" spans="1:4">
      <c r="A174" s="269" t="s">
        <v>1453</v>
      </c>
      <c r="B174" s="270">
        <f>SUM(B175)</f>
        <v>0</v>
      </c>
      <c r="C174" s="270">
        <f>SUM(C175)</f>
        <v>0</v>
      </c>
      <c r="D174" s="271" t="str">
        <f t="shared" si="2"/>
        <v/>
      </c>
    </row>
    <row r="175" ht="38" customHeight="1" spans="1:4">
      <c r="A175" s="272" t="s">
        <v>1454</v>
      </c>
      <c r="B175" s="273">
        <f>SUM(B176:B177)</f>
        <v>0</v>
      </c>
      <c r="C175" s="273">
        <f>SUM(C176:C177)</f>
        <v>0</v>
      </c>
      <c r="D175" s="274" t="str">
        <f t="shared" si="2"/>
        <v/>
      </c>
    </row>
    <row r="176" ht="38" customHeight="1" spans="1:4">
      <c r="A176" s="272" t="s">
        <v>1455</v>
      </c>
      <c r="B176" s="273">
        <v>0</v>
      </c>
      <c r="C176" s="273">
        <v>0</v>
      </c>
      <c r="D176" s="274" t="str">
        <f t="shared" si="2"/>
        <v/>
      </c>
    </row>
    <row r="177" s="259" customFormat="1" ht="38" customHeight="1" spans="1:4">
      <c r="A177" s="272" t="s">
        <v>1456</v>
      </c>
      <c r="B177" s="273">
        <v>0</v>
      </c>
      <c r="C177" s="273">
        <v>0</v>
      </c>
      <c r="D177" s="274" t="str">
        <f t="shared" si="2"/>
        <v/>
      </c>
    </row>
    <row r="178" s="259" customFormat="1" ht="38" customHeight="1" spans="1:4">
      <c r="A178" s="269" t="s">
        <v>1457</v>
      </c>
      <c r="B178" s="270">
        <f>SUM(B180:B183,B192)</f>
        <v>1005856</v>
      </c>
      <c r="C178" s="270">
        <f>SUM(C180:C183,C192)</f>
        <v>658661</v>
      </c>
      <c r="D178" s="271">
        <f t="shared" si="2"/>
        <v>-0.345</v>
      </c>
    </row>
    <row r="179" ht="38" customHeight="1" spans="1:4">
      <c r="A179" s="272" t="s">
        <v>1458</v>
      </c>
      <c r="B179" s="273">
        <f>SUM(B180:B182)</f>
        <v>993600</v>
      </c>
      <c r="C179" s="273">
        <f>SUM(C180:C182)</f>
        <v>640900</v>
      </c>
      <c r="D179" s="274">
        <f t="shared" si="2"/>
        <v>-0.355</v>
      </c>
    </row>
    <row r="180" ht="38" customHeight="1" spans="1:4">
      <c r="A180" s="272" t="s">
        <v>1459</v>
      </c>
      <c r="B180" s="273"/>
      <c r="C180" s="273"/>
      <c r="D180" s="274" t="str">
        <f t="shared" si="2"/>
        <v/>
      </c>
    </row>
    <row r="181" s="259" customFormat="1" ht="38" customHeight="1" spans="1:4">
      <c r="A181" s="272" t="s">
        <v>1460</v>
      </c>
      <c r="B181" s="273">
        <v>993600</v>
      </c>
      <c r="C181" s="273">
        <v>640900</v>
      </c>
      <c r="D181" s="274">
        <f t="shared" si="2"/>
        <v>-0.355</v>
      </c>
    </row>
    <row r="182" s="259" customFormat="1" ht="38" customHeight="1" spans="1:4">
      <c r="A182" s="272" t="s">
        <v>1461</v>
      </c>
      <c r="B182" s="273">
        <v>0</v>
      </c>
      <c r="C182" s="273">
        <v>0</v>
      </c>
      <c r="D182" s="274" t="str">
        <f t="shared" si="2"/>
        <v/>
      </c>
    </row>
    <row r="183" ht="38" customHeight="1" spans="1:4">
      <c r="A183" s="272" t="s">
        <v>1462</v>
      </c>
      <c r="B183" s="273">
        <f>SUM(B184:B191)</f>
        <v>714</v>
      </c>
      <c r="C183" s="273">
        <f>SUM(C184:C191)</f>
        <v>440</v>
      </c>
      <c r="D183" s="274">
        <f t="shared" si="2"/>
        <v>-0.384</v>
      </c>
    </row>
    <row r="184" s="259" customFormat="1" ht="38" customHeight="1" spans="1:4">
      <c r="A184" s="272" t="s">
        <v>1463</v>
      </c>
      <c r="B184" s="273"/>
      <c r="C184" s="273">
        <v>10</v>
      </c>
      <c r="D184" s="274" t="str">
        <f t="shared" si="2"/>
        <v/>
      </c>
    </row>
    <row r="185" ht="38" customHeight="1" spans="1:4">
      <c r="A185" s="272" t="s">
        <v>1464</v>
      </c>
      <c r="B185" s="273"/>
      <c r="C185" s="273">
        <v>0</v>
      </c>
      <c r="D185" s="274" t="str">
        <f t="shared" si="2"/>
        <v/>
      </c>
    </row>
    <row r="186" ht="38" customHeight="1" spans="1:4">
      <c r="A186" s="272" t="s">
        <v>1465</v>
      </c>
      <c r="B186" s="273">
        <v>714</v>
      </c>
      <c r="C186" s="273">
        <v>430</v>
      </c>
      <c r="D186" s="274">
        <f t="shared" si="2"/>
        <v>-0.398</v>
      </c>
    </row>
    <row r="187" ht="38" customHeight="1" spans="1:4">
      <c r="A187" s="272" t="s">
        <v>1466</v>
      </c>
      <c r="B187" s="273">
        <v>0</v>
      </c>
      <c r="C187" s="273">
        <v>0</v>
      </c>
      <c r="D187" s="274" t="str">
        <f t="shared" si="2"/>
        <v/>
      </c>
    </row>
    <row r="188" ht="38" customHeight="1" spans="1:4">
      <c r="A188" s="272" t="s">
        <v>1467</v>
      </c>
      <c r="B188" s="273">
        <v>0</v>
      </c>
      <c r="C188" s="273">
        <v>0</v>
      </c>
      <c r="D188" s="274" t="str">
        <f t="shared" si="2"/>
        <v/>
      </c>
    </row>
    <row r="189" ht="38" customHeight="1" spans="1:4">
      <c r="A189" s="272" t="s">
        <v>1468</v>
      </c>
      <c r="B189" s="273">
        <v>0</v>
      </c>
      <c r="C189" s="273">
        <v>0</v>
      </c>
      <c r="D189" s="274" t="str">
        <f t="shared" si="2"/>
        <v/>
      </c>
    </row>
    <row r="190" s="259" customFormat="1" ht="38" customHeight="1" spans="1:4">
      <c r="A190" s="272" t="s">
        <v>1469</v>
      </c>
      <c r="B190" s="273"/>
      <c r="C190" s="273">
        <v>0</v>
      </c>
      <c r="D190" s="274" t="str">
        <f t="shared" si="2"/>
        <v/>
      </c>
    </row>
    <row r="191" ht="38" customHeight="1" spans="1:4">
      <c r="A191" s="272" t="s">
        <v>1470</v>
      </c>
      <c r="B191" s="273">
        <v>0</v>
      </c>
      <c r="C191" s="273">
        <v>0</v>
      </c>
      <c r="D191" s="274" t="str">
        <f t="shared" si="2"/>
        <v/>
      </c>
    </row>
    <row r="192" ht="38" customHeight="1" spans="1:4">
      <c r="A192" s="272" t="s">
        <v>1471</v>
      </c>
      <c r="B192" s="273">
        <f>SUM(B193:B203)</f>
        <v>11542</v>
      </c>
      <c r="C192" s="273">
        <f>SUM(C193:C203)</f>
        <v>17321</v>
      </c>
      <c r="D192" s="274">
        <f t="shared" si="2"/>
        <v>0.501</v>
      </c>
    </row>
    <row r="193" ht="38" customHeight="1" spans="1:4">
      <c r="A193" s="272" t="s">
        <v>1472</v>
      </c>
      <c r="B193" s="273">
        <v>0</v>
      </c>
      <c r="C193" s="273">
        <v>0</v>
      </c>
      <c r="D193" s="274" t="str">
        <f t="shared" si="2"/>
        <v/>
      </c>
    </row>
    <row r="194" s="259" customFormat="1" ht="38" customHeight="1" spans="1:4">
      <c r="A194" s="272" t="s">
        <v>1473</v>
      </c>
      <c r="B194" s="273">
        <v>2988</v>
      </c>
      <c r="C194" s="273">
        <v>4598</v>
      </c>
      <c r="D194" s="274">
        <f t="shared" si="2"/>
        <v>0.539</v>
      </c>
    </row>
    <row r="195" ht="38" customHeight="1" spans="1:4">
      <c r="A195" s="272" t="s">
        <v>1474</v>
      </c>
      <c r="B195" s="273">
        <v>2688</v>
      </c>
      <c r="C195" s="273">
        <v>5406</v>
      </c>
      <c r="D195" s="274">
        <f t="shared" si="2"/>
        <v>1.011</v>
      </c>
    </row>
    <row r="196" ht="38" customHeight="1" spans="1:4">
      <c r="A196" s="272" t="s">
        <v>1475</v>
      </c>
      <c r="B196" s="273">
        <v>91</v>
      </c>
      <c r="C196" s="273">
        <v>259</v>
      </c>
      <c r="D196" s="274">
        <f t="shared" ref="D196:D259" si="3">IF(B196&lt;&gt;0,C196/B196-1,"")</f>
        <v>1.846</v>
      </c>
    </row>
    <row r="197" ht="38" customHeight="1" spans="1:4">
      <c r="A197" s="272" t="s">
        <v>1476</v>
      </c>
      <c r="B197" s="273"/>
      <c r="C197" s="273">
        <v>0</v>
      </c>
      <c r="D197" s="274" t="str">
        <f t="shared" si="3"/>
        <v/>
      </c>
    </row>
    <row r="198" ht="38" customHeight="1" spans="1:4">
      <c r="A198" s="272" t="s">
        <v>1477</v>
      </c>
      <c r="B198" s="273">
        <v>1547</v>
      </c>
      <c r="C198" s="273">
        <v>1093</v>
      </c>
      <c r="D198" s="274">
        <f t="shared" si="3"/>
        <v>-0.293</v>
      </c>
    </row>
    <row r="199" s="259" customFormat="1" ht="38" customHeight="1" spans="1:4">
      <c r="A199" s="272" t="s">
        <v>1478</v>
      </c>
      <c r="B199" s="273"/>
      <c r="C199" s="273">
        <v>0</v>
      </c>
      <c r="D199" s="274" t="str">
        <f t="shared" si="3"/>
        <v/>
      </c>
    </row>
    <row r="200" s="259" customFormat="1" ht="38" customHeight="1" spans="1:4">
      <c r="A200" s="272" t="s">
        <v>1479</v>
      </c>
      <c r="B200" s="273"/>
      <c r="C200" s="273">
        <v>0</v>
      </c>
      <c r="D200" s="274" t="str">
        <f t="shared" si="3"/>
        <v/>
      </c>
    </row>
    <row r="201" s="259" customFormat="1" ht="38" customHeight="1" spans="1:4">
      <c r="A201" s="272" t="s">
        <v>1480</v>
      </c>
      <c r="B201" s="273"/>
      <c r="C201" s="273">
        <v>0</v>
      </c>
      <c r="D201" s="274" t="str">
        <f t="shared" si="3"/>
        <v/>
      </c>
    </row>
    <row r="202" ht="38" customHeight="1" spans="1:4">
      <c r="A202" s="272" t="s">
        <v>1481</v>
      </c>
      <c r="B202" s="273">
        <v>1416</v>
      </c>
      <c r="C202" s="273">
        <v>1112</v>
      </c>
      <c r="D202" s="274">
        <f t="shared" si="3"/>
        <v>-0.215</v>
      </c>
    </row>
    <row r="203" s="259" customFormat="1" ht="38" customHeight="1" spans="1:4">
      <c r="A203" s="272" t="s">
        <v>1482</v>
      </c>
      <c r="B203" s="273">
        <v>2812</v>
      </c>
      <c r="C203" s="273">
        <v>4853</v>
      </c>
      <c r="D203" s="274">
        <f t="shared" si="3"/>
        <v>0.726</v>
      </c>
    </row>
    <row r="204" s="259" customFormat="1" ht="38" customHeight="1" spans="1:4">
      <c r="A204" s="269" t="s">
        <v>1483</v>
      </c>
      <c r="B204" s="270">
        <f>B205</f>
        <v>79328</v>
      </c>
      <c r="C204" s="270">
        <f>C205</f>
        <v>119784</v>
      </c>
      <c r="D204" s="271">
        <f t="shared" si="3"/>
        <v>0.51</v>
      </c>
    </row>
    <row r="205" s="259" customFormat="1" ht="38" customHeight="1" spans="1:4">
      <c r="A205" s="272" t="s">
        <v>1484</v>
      </c>
      <c r="B205" s="273">
        <f>SUM(B206:B221)</f>
        <v>79328</v>
      </c>
      <c r="C205" s="273">
        <f>SUM(C206:C221)</f>
        <v>119784</v>
      </c>
      <c r="D205" s="274">
        <f t="shared" si="3"/>
        <v>0.51</v>
      </c>
    </row>
    <row r="206" s="259" customFormat="1" ht="38" customHeight="1" spans="1:4">
      <c r="A206" s="272" t="s">
        <v>1485</v>
      </c>
      <c r="B206" s="273">
        <v>0</v>
      </c>
      <c r="C206" s="273">
        <v>0</v>
      </c>
      <c r="D206" s="274" t="str">
        <f t="shared" si="3"/>
        <v/>
      </c>
    </row>
    <row r="207" s="259" customFormat="1" ht="38" customHeight="1" spans="1:4">
      <c r="A207" s="272" t="s">
        <v>1486</v>
      </c>
      <c r="B207" s="273">
        <v>0</v>
      </c>
      <c r="C207" s="273">
        <v>0</v>
      </c>
      <c r="D207" s="274" t="str">
        <f t="shared" si="3"/>
        <v/>
      </c>
    </row>
    <row r="208" s="259" customFormat="1" ht="38" customHeight="1" spans="1:4">
      <c r="A208" s="272" t="s">
        <v>1487</v>
      </c>
      <c r="B208" s="273">
        <v>0</v>
      </c>
      <c r="C208" s="273">
        <v>0</v>
      </c>
      <c r="D208" s="274" t="str">
        <f t="shared" si="3"/>
        <v/>
      </c>
    </row>
    <row r="209" s="259" customFormat="1" ht="38" customHeight="1" spans="1:4">
      <c r="A209" s="272" t="s">
        <v>1488</v>
      </c>
      <c r="B209" s="273">
        <v>16182</v>
      </c>
      <c r="C209" s="273">
        <v>13454</v>
      </c>
      <c r="D209" s="274">
        <f t="shared" si="3"/>
        <v>-0.169</v>
      </c>
    </row>
    <row r="210" ht="38" customHeight="1" spans="1:4">
      <c r="A210" s="272" t="s">
        <v>1489</v>
      </c>
      <c r="B210" s="273">
        <v>0</v>
      </c>
      <c r="C210" s="273">
        <v>0</v>
      </c>
      <c r="D210" s="274" t="str">
        <f t="shared" si="3"/>
        <v/>
      </c>
    </row>
    <row r="211" ht="38" customHeight="1" spans="1:4">
      <c r="A211" s="272" t="s">
        <v>1490</v>
      </c>
      <c r="B211" s="273">
        <v>0</v>
      </c>
      <c r="C211" s="273">
        <v>0</v>
      </c>
      <c r="D211" s="274" t="str">
        <f t="shared" si="3"/>
        <v/>
      </c>
    </row>
    <row r="212" ht="38" customHeight="1" spans="1:4">
      <c r="A212" s="272" t="s">
        <v>1491</v>
      </c>
      <c r="B212" s="273">
        <v>0</v>
      </c>
      <c r="C212" s="273">
        <v>0</v>
      </c>
      <c r="D212" s="274" t="str">
        <f t="shared" si="3"/>
        <v/>
      </c>
    </row>
    <row r="213" ht="38" customHeight="1" spans="1:4">
      <c r="A213" s="272" t="s">
        <v>1492</v>
      </c>
      <c r="B213" s="273">
        <v>0</v>
      </c>
      <c r="C213" s="273">
        <v>0</v>
      </c>
      <c r="D213" s="274" t="str">
        <f t="shared" si="3"/>
        <v/>
      </c>
    </row>
    <row r="214" ht="38" customHeight="1" spans="1:4">
      <c r="A214" s="272" t="s">
        <v>1493</v>
      </c>
      <c r="B214" s="273">
        <v>0</v>
      </c>
      <c r="C214" s="273">
        <v>0</v>
      </c>
      <c r="D214" s="274" t="str">
        <f t="shared" si="3"/>
        <v/>
      </c>
    </row>
    <row r="215" ht="38" customHeight="1" spans="1:4">
      <c r="A215" s="272" t="s">
        <v>1494</v>
      </c>
      <c r="B215" s="273">
        <v>0</v>
      </c>
      <c r="C215" s="273"/>
      <c r="D215" s="274" t="str">
        <f t="shared" si="3"/>
        <v/>
      </c>
    </row>
    <row r="216" ht="38" customHeight="1" spans="1:4">
      <c r="A216" s="272" t="s">
        <v>1495</v>
      </c>
      <c r="B216" s="273">
        <v>0</v>
      </c>
      <c r="C216" s="273">
        <v>0</v>
      </c>
      <c r="D216" s="274" t="str">
        <f t="shared" si="3"/>
        <v/>
      </c>
    </row>
    <row r="217" s="259" customFormat="1" ht="38" customHeight="1" spans="1:4">
      <c r="A217" s="272" t="s">
        <v>1496</v>
      </c>
      <c r="B217" s="273">
        <v>7278</v>
      </c>
      <c r="C217" s="273">
        <v>2401</v>
      </c>
      <c r="D217" s="274">
        <f t="shared" si="3"/>
        <v>-0.67</v>
      </c>
    </row>
    <row r="218" s="259" customFormat="1" ht="38" customHeight="1" spans="1:4">
      <c r="A218" s="272" t="s">
        <v>1497</v>
      </c>
      <c r="B218" s="273">
        <v>18161</v>
      </c>
      <c r="C218" s="273">
        <v>24200</v>
      </c>
      <c r="D218" s="274">
        <f t="shared" si="3"/>
        <v>0.333</v>
      </c>
    </row>
    <row r="219" s="259" customFormat="1" ht="38" customHeight="1" spans="1:4">
      <c r="A219" s="272" t="s">
        <v>1498</v>
      </c>
      <c r="B219" s="273">
        <v>9886</v>
      </c>
      <c r="C219" s="273">
        <v>12227</v>
      </c>
      <c r="D219" s="274">
        <f t="shared" si="3"/>
        <v>0.237</v>
      </c>
    </row>
    <row r="220" ht="38" customHeight="1" spans="1:4">
      <c r="A220" s="272" t="s">
        <v>1499</v>
      </c>
      <c r="B220" s="273">
        <v>27821</v>
      </c>
      <c r="C220" s="273">
        <v>67502</v>
      </c>
      <c r="D220" s="274">
        <f t="shared" si="3"/>
        <v>1.426</v>
      </c>
    </row>
    <row r="221" s="259" customFormat="1" ht="38" customHeight="1" spans="1:4">
      <c r="A221" s="272" t="s">
        <v>1500</v>
      </c>
      <c r="B221" s="273"/>
      <c r="C221" s="273"/>
      <c r="D221" s="274" t="str">
        <f t="shared" si="3"/>
        <v/>
      </c>
    </row>
    <row r="222" s="259" customFormat="1" ht="38" customHeight="1" spans="1:4">
      <c r="A222" s="269" t="s">
        <v>1501</v>
      </c>
      <c r="B222" s="270">
        <f>B223</f>
        <v>1254</v>
      </c>
      <c r="C222" s="270">
        <f>C223</f>
        <v>646</v>
      </c>
      <c r="D222" s="271">
        <f t="shared" si="3"/>
        <v>-0.485</v>
      </c>
    </row>
    <row r="223" ht="38" customHeight="1" spans="1:4">
      <c r="A223" s="272" t="s">
        <v>1502</v>
      </c>
      <c r="B223" s="273">
        <f>SUM(B224:B239)</f>
        <v>1254</v>
      </c>
      <c r="C223" s="273">
        <f>SUM(C224:C239)</f>
        <v>646</v>
      </c>
      <c r="D223" s="274">
        <f t="shared" si="3"/>
        <v>-0.485</v>
      </c>
    </row>
    <row r="224" s="259" customFormat="1" ht="38" customHeight="1" spans="1:4">
      <c r="A224" s="272" t="s">
        <v>1503</v>
      </c>
      <c r="B224" s="273">
        <v>0</v>
      </c>
      <c r="C224" s="273">
        <v>0</v>
      </c>
      <c r="D224" s="274" t="str">
        <f t="shared" si="3"/>
        <v/>
      </c>
    </row>
    <row r="225" ht="38" customHeight="1" spans="1:4">
      <c r="A225" s="272" t="s">
        <v>1504</v>
      </c>
      <c r="B225" s="273">
        <v>0</v>
      </c>
      <c r="C225" s="273">
        <v>0</v>
      </c>
      <c r="D225" s="274" t="str">
        <f t="shared" si="3"/>
        <v/>
      </c>
    </row>
    <row r="226" s="259" customFormat="1" ht="38" customHeight="1" spans="1:4">
      <c r="A226" s="272" t="s">
        <v>1505</v>
      </c>
      <c r="B226" s="273">
        <v>0</v>
      </c>
      <c r="C226" s="273">
        <v>0</v>
      </c>
      <c r="D226" s="274" t="str">
        <f t="shared" si="3"/>
        <v/>
      </c>
    </row>
    <row r="227" s="259" customFormat="1" ht="38" customHeight="1" spans="1:4">
      <c r="A227" s="272" t="s">
        <v>1506</v>
      </c>
      <c r="B227" s="273">
        <v>49</v>
      </c>
      <c r="C227" s="273">
        <v>138</v>
      </c>
      <c r="D227" s="274">
        <f t="shared" si="3"/>
        <v>1.816</v>
      </c>
    </row>
    <row r="228" ht="38" customHeight="1" spans="1:4">
      <c r="A228" s="272" t="s">
        <v>1507</v>
      </c>
      <c r="B228" s="273">
        <v>0</v>
      </c>
      <c r="C228" s="273">
        <v>0</v>
      </c>
      <c r="D228" s="274" t="str">
        <f t="shared" si="3"/>
        <v/>
      </c>
    </row>
    <row r="229" ht="38" customHeight="1" spans="1:4">
      <c r="A229" s="272" t="s">
        <v>1508</v>
      </c>
      <c r="B229" s="273">
        <v>0</v>
      </c>
      <c r="C229" s="273">
        <v>0</v>
      </c>
      <c r="D229" s="274" t="str">
        <f t="shared" si="3"/>
        <v/>
      </c>
    </row>
    <row r="230" ht="38" customHeight="1" spans="1:4">
      <c r="A230" s="272" t="s">
        <v>1509</v>
      </c>
      <c r="B230" s="273">
        <v>0</v>
      </c>
      <c r="C230" s="273">
        <v>0</v>
      </c>
      <c r="D230" s="274" t="str">
        <f t="shared" si="3"/>
        <v/>
      </c>
    </row>
    <row r="231" ht="38" customHeight="1" spans="1:4">
      <c r="A231" s="272" t="s">
        <v>1510</v>
      </c>
      <c r="B231" s="273">
        <v>0</v>
      </c>
      <c r="C231" s="273">
        <v>0</v>
      </c>
      <c r="D231" s="274" t="str">
        <f t="shared" si="3"/>
        <v/>
      </c>
    </row>
    <row r="232" ht="38" customHeight="1" spans="1:4">
      <c r="A232" s="272" t="s">
        <v>1511</v>
      </c>
      <c r="B232" s="273">
        <v>0</v>
      </c>
      <c r="C232" s="273">
        <v>0</v>
      </c>
      <c r="D232" s="274" t="str">
        <f t="shared" si="3"/>
        <v/>
      </c>
    </row>
    <row r="233" ht="38" customHeight="1" spans="1:4">
      <c r="A233" s="272" t="s">
        <v>1512</v>
      </c>
      <c r="B233" s="273">
        <v>0</v>
      </c>
      <c r="C233" s="273">
        <v>0</v>
      </c>
      <c r="D233" s="274" t="str">
        <f t="shared" si="3"/>
        <v/>
      </c>
    </row>
    <row r="234" ht="38" customHeight="1" spans="1:4">
      <c r="A234" s="272" t="s">
        <v>1513</v>
      </c>
      <c r="B234" s="273">
        <v>0</v>
      </c>
      <c r="C234" s="273">
        <v>0</v>
      </c>
      <c r="D234" s="274" t="str">
        <f t="shared" si="3"/>
        <v/>
      </c>
    </row>
    <row r="235" ht="38" customHeight="1" spans="1:4">
      <c r="A235" s="272" t="s">
        <v>1514</v>
      </c>
      <c r="B235" s="273">
        <v>0</v>
      </c>
      <c r="C235" s="273">
        <v>0</v>
      </c>
      <c r="D235" s="274" t="str">
        <f t="shared" si="3"/>
        <v/>
      </c>
    </row>
    <row r="236" s="259" customFormat="1" ht="38" customHeight="1" spans="1:4">
      <c r="A236" s="272" t="s">
        <v>1515</v>
      </c>
      <c r="B236" s="273">
        <v>163</v>
      </c>
      <c r="C236" s="273">
        <v>0</v>
      </c>
      <c r="D236" s="274">
        <f t="shared" si="3"/>
        <v>-1</v>
      </c>
    </row>
    <row r="237" ht="38" customHeight="1" spans="1:4">
      <c r="A237" s="272" t="s">
        <v>1516</v>
      </c>
      <c r="B237" s="273"/>
      <c r="C237" s="273">
        <v>0</v>
      </c>
      <c r="D237" s="274" t="str">
        <f t="shared" si="3"/>
        <v/>
      </c>
    </row>
    <row r="238" ht="38" customHeight="1" spans="1:4">
      <c r="A238" s="272" t="s">
        <v>1517</v>
      </c>
      <c r="B238" s="273">
        <v>1042</v>
      </c>
      <c r="C238" s="273">
        <v>273</v>
      </c>
      <c r="D238" s="274">
        <f t="shared" si="3"/>
        <v>-0.738</v>
      </c>
    </row>
    <row r="239" ht="38" customHeight="1" spans="1:4">
      <c r="A239" s="272" t="s">
        <v>1518</v>
      </c>
      <c r="B239" s="273">
        <v>0</v>
      </c>
      <c r="C239" s="273">
        <v>235</v>
      </c>
      <c r="D239" s="274" t="str">
        <f t="shared" si="3"/>
        <v/>
      </c>
    </row>
    <row r="240" ht="38" customHeight="1" spans="1:4">
      <c r="A240" s="269" t="s">
        <v>1519</v>
      </c>
      <c r="B240" s="270">
        <f>SUM(B241,B254)</f>
        <v>74005</v>
      </c>
      <c r="C240" s="270">
        <f>SUM(C241,C254)</f>
        <v>5385</v>
      </c>
      <c r="D240" s="271">
        <f t="shared" si="3"/>
        <v>-0.927</v>
      </c>
    </row>
    <row r="241" ht="38" customHeight="1" spans="1:4">
      <c r="A241" s="272" t="s">
        <v>1520</v>
      </c>
      <c r="B241" s="273">
        <f>SUM(B242:B253)</f>
        <v>73782</v>
      </c>
      <c r="C241" s="273">
        <f>SUM(C242:C253)</f>
        <v>5385</v>
      </c>
      <c r="D241" s="274">
        <f t="shared" si="3"/>
        <v>-0.927</v>
      </c>
    </row>
    <row r="242" ht="38" customHeight="1" spans="1:4">
      <c r="A242" s="272" t="s">
        <v>1521</v>
      </c>
      <c r="B242" s="273">
        <v>49129</v>
      </c>
      <c r="C242" s="273"/>
      <c r="D242" s="274">
        <f t="shared" si="3"/>
        <v>-1</v>
      </c>
    </row>
    <row r="243" ht="38" customHeight="1" spans="1:4">
      <c r="A243" s="272" t="s">
        <v>1522</v>
      </c>
      <c r="B243" s="273"/>
      <c r="C243" s="273"/>
      <c r="D243" s="274" t="str">
        <f t="shared" si="3"/>
        <v/>
      </c>
    </row>
    <row r="244" ht="38" customHeight="1" spans="1:4">
      <c r="A244" s="272" t="s">
        <v>1523</v>
      </c>
      <c r="B244" s="273">
        <v>7168</v>
      </c>
      <c r="C244" s="273">
        <v>2946</v>
      </c>
      <c r="D244" s="274">
        <f t="shared" si="3"/>
        <v>-0.589</v>
      </c>
    </row>
    <row r="245" ht="38" customHeight="1" spans="1:4">
      <c r="A245" s="272" t="s">
        <v>1524</v>
      </c>
      <c r="B245" s="273"/>
      <c r="C245" s="273">
        <v>0</v>
      </c>
      <c r="D245" s="274" t="str">
        <f t="shared" si="3"/>
        <v/>
      </c>
    </row>
    <row r="246" ht="38" customHeight="1" spans="1:4">
      <c r="A246" s="272" t="s">
        <v>1525</v>
      </c>
      <c r="B246" s="273"/>
      <c r="C246" s="273">
        <v>0</v>
      </c>
      <c r="D246" s="274" t="str">
        <f t="shared" si="3"/>
        <v/>
      </c>
    </row>
    <row r="247" ht="38" customHeight="1" spans="1:4">
      <c r="A247" s="272" t="s">
        <v>1526</v>
      </c>
      <c r="B247" s="273">
        <v>5500</v>
      </c>
      <c r="C247" s="273">
        <v>0</v>
      </c>
      <c r="D247" s="274">
        <f t="shared" si="3"/>
        <v>-1</v>
      </c>
    </row>
    <row r="248" ht="38" customHeight="1" spans="1:4">
      <c r="A248" s="272" t="s">
        <v>1527</v>
      </c>
      <c r="B248" s="273">
        <v>3000</v>
      </c>
      <c r="C248" s="273">
        <v>0</v>
      </c>
      <c r="D248" s="274">
        <f t="shared" si="3"/>
        <v>-1</v>
      </c>
    </row>
    <row r="249" ht="38" customHeight="1" spans="1:4">
      <c r="A249" s="272" t="s">
        <v>1528</v>
      </c>
      <c r="B249" s="273">
        <v>1200</v>
      </c>
      <c r="C249" s="273">
        <v>0</v>
      </c>
      <c r="D249" s="274">
        <f t="shared" si="3"/>
        <v>-1</v>
      </c>
    </row>
    <row r="250" ht="38" customHeight="1" spans="1:4">
      <c r="A250" s="272" t="s">
        <v>1529</v>
      </c>
      <c r="B250" s="273">
        <v>1061</v>
      </c>
      <c r="C250" s="273">
        <v>0</v>
      </c>
      <c r="D250" s="274">
        <f t="shared" si="3"/>
        <v>-1</v>
      </c>
    </row>
    <row r="251" ht="38" customHeight="1" spans="1:4">
      <c r="A251" s="272" t="s">
        <v>1530</v>
      </c>
      <c r="B251" s="273">
        <v>4500</v>
      </c>
      <c r="C251" s="273">
        <v>0</v>
      </c>
      <c r="D251" s="274">
        <f t="shared" si="3"/>
        <v>-1</v>
      </c>
    </row>
    <row r="252" ht="38" customHeight="1" spans="1:4">
      <c r="A252" s="272" t="s">
        <v>1531</v>
      </c>
      <c r="B252" s="273">
        <v>2224</v>
      </c>
      <c r="C252" s="273">
        <v>2439</v>
      </c>
      <c r="D252" s="274">
        <f t="shared" si="3"/>
        <v>0.097</v>
      </c>
    </row>
    <row r="253" ht="38" customHeight="1" spans="1:4">
      <c r="A253" s="272" t="s">
        <v>1532</v>
      </c>
      <c r="B253" s="273"/>
      <c r="C253" s="273"/>
      <c r="D253" s="274" t="str">
        <f t="shared" si="3"/>
        <v/>
      </c>
    </row>
    <row r="254" ht="38" customHeight="1" spans="1:4">
      <c r="A254" s="272" t="s">
        <v>1533</v>
      </c>
      <c r="B254" s="273">
        <f>SUM(B255:B260)</f>
        <v>223</v>
      </c>
      <c r="C254" s="273">
        <f>SUM(C255:C260)</f>
        <v>0</v>
      </c>
      <c r="D254" s="274">
        <f t="shared" si="3"/>
        <v>-1</v>
      </c>
    </row>
    <row r="255" ht="38" customHeight="1" spans="1:4">
      <c r="A255" s="272" t="s">
        <v>1534</v>
      </c>
      <c r="B255" s="273">
        <v>0</v>
      </c>
      <c r="C255" s="273">
        <v>0</v>
      </c>
      <c r="D255" s="274" t="str">
        <f t="shared" si="3"/>
        <v/>
      </c>
    </row>
    <row r="256" ht="38" customHeight="1" spans="1:4">
      <c r="A256" s="272" t="s">
        <v>1535</v>
      </c>
      <c r="B256" s="273">
        <v>0</v>
      </c>
      <c r="C256" s="273">
        <v>0</v>
      </c>
      <c r="D256" s="274" t="str">
        <f t="shared" si="3"/>
        <v/>
      </c>
    </row>
    <row r="257" ht="38" customHeight="1" spans="1:4">
      <c r="A257" s="272" t="s">
        <v>1536</v>
      </c>
      <c r="B257" s="273">
        <v>0</v>
      </c>
      <c r="C257" s="273">
        <v>0</v>
      </c>
      <c r="D257" s="274" t="str">
        <f t="shared" si="3"/>
        <v/>
      </c>
    </row>
    <row r="258" ht="38" customHeight="1" spans="1:4">
      <c r="A258" s="272" t="s">
        <v>1537</v>
      </c>
      <c r="B258" s="273">
        <v>0</v>
      </c>
      <c r="C258" s="273">
        <v>0</v>
      </c>
      <c r="D258" s="274" t="str">
        <f t="shared" si="3"/>
        <v/>
      </c>
    </row>
    <row r="259" ht="38" customHeight="1" spans="1:4">
      <c r="A259" s="272" t="s">
        <v>1538</v>
      </c>
      <c r="B259" s="273"/>
      <c r="C259" s="273"/>
      <c r="D259" s="274" t="str">
        <f t="shared" si="3"/>
        <v/>
      </c>
    </row>
    <row r="260" ht="38" customHeight="1" spans="1:4">
      <c r="A260" s="272" t="s">
        <v>1539</v>
      </c>
      <c r="B260" s="273">
        <v>223</v>
      </c>
      <c r="C260" s="273"/>
      <c r="D260" s="274">
        <f t="shared" ref="D260:D262" si="4">IF(B260&lt;&gt;0,C260/B260-1,"")</f>
        <v>-1</v>
      </c>
    </row>
    <row r="261" ht="38" customHeight="1" spans="1:4">
      <c r="A261" s="272"/>
      <c r="B261" s="275">
        <v>0</v>
      </c>
      <c r="C261" s="275">
        <v>0</v>
      </c>
      <c r="D261" s="274" t="str">
        <f t="shared" si="4"/>
        <v/>
      </c>
    </row>
    <row r="262" ht="38" customHeight="1" spans="1:4">
      <c r="A262" s="276" t="s">
        <v>1540</v>
      </c>
      <c r="B262" s="270">
        <f>SUM(B4,B20,B32,B43,B98,B122,B174,B178,B204,B222,B240)</f>
        <v>1512914</v>
      </c>
      <c r="C262" s="270">
        <f>SUM(C4,C20,C32,C43,C98,C122,C174,C178,C204,C222,C240)</f>
        <v>1517053</v>
      </c>
      <c r="D262" s="274">
        <f t="shared" si="4"/>
        <v>0.003</v>
      </c>
    </row>
    <row r="263" ht="38" customHeight="1" spans="1:4">
      <c r="A263" s="307" t="s">
        <v>69</v>
      </c>
      <c r="B263" s="308">
        <f>SUM(B264:B266)</f>
        <v>323221</v>
      </c>
      <c r="C263" s="309">
        <f>SUM(C264:C266)</f>
        <v>53274</v>
      </c>
      <c r="D263" s="271"/>
    </row>
    <row r="264" ht="38" customHeight="1" spans="1:4">
      <c r="A264" s="278" t="s">
        <v>1088</v>
      </c>
      <c r="B264" s="310">
        <v>50</v>
      </c>
      <c r="C264" s="311"/>
      <c r="D264" s="274"/>
    </row>
    <row r="265" ht="38" customHeight="1" spans="1:4">
      <c r="A265" s="278" t="s">
        <v>1089</v>
      </c>
      <c r="B265" s="310">
        <v>212629</v>
      </c>
      <c r="C265" s="311">
        <v>53274</v>
      </c>
      <c r="D265" s="274"/>
    </row>
    <row r="266" ht="38" customHeight="1" spans="1:4">
      <c r="A266" s="278" t="s">
        <v>1541</v>
      </c>
      <c r="B266" s="310">
        <v>110542</v>
      </c>
      <c r="C266" s="311"/>
      <c r="D266" s="274"/>
    </row>
    <row r="267" ht="38" customHeight="1" spans="1:4">
      <c r="A267" s="312" t="s">
        <v>1542</v>
      </c>
      <c r="B267" s="308">
        <v>130700</v>
      </c>
      <c r="C267" s="309">
        <v>92290</v>
      </c>
      <c r="D267" s="274"/>
    </row>
    <row r="268" ht="38" customHeight="1" spans="1:4">
      <c r="A268" s="280" t="s">
        <v>76</v>
      </c>
      <c r="B268" s="308">
        <f>SUM(B262:B263,B267)</f>
        <v>1966835</v>
      </c>
      <c r="C268" s="309">
        <f>SUM(C262:C263,C267)</f>
        <v>1662617</v>
      </c>
      <c r="D268" s="271"/>
    </row>
    <row r="269" spans="2:2">
      <c r="B269" s="313"/>
    </row>
    <row r="271" spans="2:2">
      <c r="B271" s="313"/>
    </row>
    <row r="273" spans="2:2">
      <c r="B273" s="313"/>
    </row>
    <row r="274" spans="2:2">
      <c r="B274" s="313"/>
    </row>
    <row r="276" spans="2:2">
      <c r="B276" s="313"/>
    </row>
    <row r="277" spans="2:2">
      <c r="B277" s="313"/>
    </row>
    <row r="278" spans="2:2">
      <c r="B278" s="313"/>
    </row>
    <row r="279" spans="2:2">
      <c r="B279" s="313"/>
    </row>
    <row r="281" spans="2:2">
      <c r="B281" s="313"/>
    </row>
  </sheetData>
  <mergeCells count="1">
    <mergeCell ref="A1:D1"/>
  </mergeCells>
  <conditionalFormatting sqref="A267">
    <cfRule type="expression" dxfId="1" priority="3" stopIfTrue="1">
      <formula>"len($A:$A)=3"</formula>
    </cfRule>
  </conditionalFormatting>
  <conditionalFormatting sqref="B267">
    <cfRule type="expression" dxfId="1" priority="2" stopIfTrue="1">
      <formula>"len($A:$A)=3"</formula>
    </cfRule>
  </conditionalFormatting>
  <conditionalFormatting sqref="C267">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34"/>
  <sheetViews>
    <sheetView showGridLines="0" showZeros="0" workbookViewId="0">
      <pane ySplit="3" topLeftCell="A7" activePane="bottomLeft" state="frozen"/>
      <selection/>
      <selection pane="bottomLeft" activeCell="C4" sqref="C4"/>
    </sheetView>
  </sheetViews>
  <sheetFormatPr defaultColWidth="9" defaultRowHeight="14.25" outlineLevelCol="3"/>
  <cols>
    <col min="1" max="1" width="50.75" style="169" customWidth="1"/>
    <col min="2" max="3" width="20.6333333333333" style="169" customWidth="1"/>
    <col min="4" max="4" width="20.6333333333333" style="284" customWidth="1"/>
    <col min="5" max="16384" width="9" style="169"/>
  </cols>
  <sheetData>
    <row r="1" ht="45" customHeight="1" spans="1:4">
      <c r="A1" s="285" t="s">
        <v>1543</v>
      </c>
      <c r="B1" s="285"/>
      <c r="C1" s="285"/>
      <c r="D1" s="285"/>
    </row>
    <row r="2" s="282" customFormat="1" ht="20.1" customHeight="1" spans="1:4">
      <c r="A2" s="286"/>
      <c r="B2" s="287"/>
      <c r="C2" s="286"/>
      <c r="D2" s="288" t="s">
        <v>1</v>
      </c>
    </row>
    <row r="3" s="283" customFormat="1" ht="45" customHeight="1" spans="1:4">
      <c r="A3" s="289" t="s">
        <v>2</v>
      </c>
      <c r="B3" s="254" t="str">
        <f>YEAR([3]封面!$B$7)-1&amp;"年执行数"</f>
        <v>2021年执行数</v>
      </c>
      <c r="C3" s="254" t="str">
        <f>YEAR([3]封面!$B$7)&amp;"年预算数"</f>
        <v>2022年预算数</v>
      </c>
      <c r="D3" s="254" t="s">
        <v>5</v>
      </c>
    </row>
    <row r="4" s="283" customFormat="1" ht="36" customHeight="1" spans="1:4">
      <c r="A4" s="290" t="s">
        <v>1290</v>
      </c>
      <c r="B4" s="270">
        <v>0</v>
      </c>
      <c r="C4" s="270">
        <v>0</v>
      </c>
      <c r="D4" s="271" t="str">
        <f t="shared" ref="D4:D9" si="0">IF(B4&lt;&gt;0,C4/B4-1,"")</f>
        <v/>
      </c>
    </row>
    <row r="5" ht="36" customHeight="1" spans="1:4">
      <c r="A5" s="290" t="s">
        <v>1291</v>
      </c>
      <c r="B5" s="270">
        <v>0</v>
      </c>
      <c r="C5" s="270">
        <v>0</v>
      </c>
      <c r="D5" s="271" t="str">
        <f t="shared" si="0"/>
        <v/>
      </c>
    </row>
    <row r="6" ht="36" customHeight="1" spans="1:4">
      <c r="A6" s="290" t="s">
        <v>1292</v>
      </c>
      <c r="B6" s="270">
        <v>0</v>
      </c>
      <c r="C6" s="270">
        <v>0</v>
      </c>
      <c r="D6" s="271" t="str">
        <f t="shared" si="0"/>
        <v/>
      </c>
    </row>
    <row r="7" ht="36" customHeight="1" spans="1:4">
      <c r="A7" s="290" t="s">
        <v>1293</v>
      </c>
      <c r="B7" s="270">
        <v>0</v>
      </c>
      <c r="C7" s="270">
        <v>0</v>
      </c>
      <c r="D7" s="271" t="str">
        <f t="shared" si="0"/>
        <v/>
      </c>
    </row>
    <row r="8" ht="36" customHeight="1" spans="1:4">
      <c r="A8" s="290" t="s">
        <v>1294</v>
      </c>
      <c r="B8" s="270">
        <v>129696</v>
      </c>
      <c r="C8" s="270">
        <f>SUM(C9:C13)</f>
        <v>270000</v>
      </c>
      <c r="D8" s="271">
        <f t="shared" si="0"/>
        <v>1.082</v>
      </c>
    </row>
    <row r="9" ht="36" customHeight="1" spans="1:4">
      <c r="A9" s="291" t="s">
        <v>1295</v>
      </c>
      <c r="B9" s="273">
        <v>117263</v>
      </c>
      <c r="C9" s="273">
        <v>253000</v>
      </c>
      <c r="D9" s="274">
        <f t="shared" si="0"/>
        <v>1.158</v>
      </c>
    </row>
    <row r="10" ht="36" customHeight="1" spans="1:4">
      <c r="A10" s="291" t="s">
        <v>1296</v>
      </c>
      <c r="B10" s="273">
        <v>9850</v>
      </c>
      <c r="C10" s="273">
        <v>1000</v>
      </c>
      <c r="D10" s="274">
        <f>IF(B10&lt;&gt;0,-(C10/B10-1),"")</f>
        <v>0.898</v>
      </c>
    </row>
    <row r="11" ht="36" customHeight="1" spans="1:4">
      <c r="A11" s="292" t="s">
        <v>1297</v>
      </c>
      <c r="B11" s="273">
        <v>2378</v>
      </c>
      <c r="C11" s="273">
        <v>6000</v>
      </c>
      <c r="D11" s="274">
        <f t="shared" ref="D11:D27" si="1">IF(B11&lt;&gt;0,C11/B11-1,"")</f>
        <v>1.523</v>
      </c>
    </row>
    <row r="12" ht="36" customHeight="1" spans="1:4">
      <c r="A12" s="292" t="s">
        <v>1298</v>
      </c>
      <c r="B12" s="273">
        <v>-854</v>
      </c>
      <c r="C12" s="273">
        <v>0</v>
      </c>
      <c r="D12" s="274">
        <f t="shared" si="1"/>
        <v>-1</v>
      </c>
    </row>
    <row r="13" ht="36" customHeight="1" spans="1:4">
      <c r="A13" s="292" t="s">
        <v>1299</v>
      </c>
      <c r="B13" s="273">
        <v>1059</v>
      </c>
      <c r="C13" s="273">
        <v>10000</v>
      </c>
      <c r="D13" s="274">
        <f t="shared" si="1"/>
        <v>8.443</v>
      </c>
    </row>
    <row r="14" ht="36" customHeight="1" spans="1:4">
      <c r="A14" s="290" t="s">
        <v>1300</v>
      </c>
      <c r="B14" s="270">
        <v>0</v>
      </c>
      <c r="C14" s="270"/>
      <c r="D14" s="274" t="str">
        <f t="shared" si="1"/>
        <v/>
      </c>
    </row>
    <row r="15" ht="36" customHeight="1" spans="1:4">
      <c r="A15" s="290" t="s">
        <v>1301</v>
      </c>
      <c r="B15" s="270">
        <v>7620</v>
      </c>
      <c r="C15" s="270">
        <f>SUM(C16:C17)</f>
        <v>6600</v>
      </c>
      <c r="D15" s="271">
        <f t="shared" si="1"/>
        <v>-0.134</v>
      </c>
    </row>
    <row r="16" ht="36" customHeight="1" spans="1:4">
      <c r="A16" s="292" t="s">
        <v>1302</v>
      </c>
      <c r="B16" s="273">
        <v>2857</v>
      </c>
      <c r="C16" s="273">
        <v>3000</v>
      </c>
      <c r="D16" s="274">
        <f t="shared" si="1"/>
        <v>0.05</v>
      </c>
    </row>
    <row r="17" ht="36" customHeight="1" spans="1:4">
      <c r="A17" s="292" t="s">
        <v>1303</v>
      </c>
      <c r="B17" s="273">
        <v>4763</v>
      </c>
      <c r="C17" s="273">
        <v>3600</v>
      </c>
      <c r="D17" s="274">
        <f t="shared" si="1"/>
        <v>-0.244</v>
      </c>
    </row>
    <row r="18" ht="36" customHeight="1" spans="1:4">
      <c r="A18" s="290" t="s">
        <v>1304</v>
      </c>
      <c r="B18" s="270">
        <v>0</v>
      </c>
      <c r="C18" s="270">
        <v>0</v>
      </c>
      <c r="D18" s="274" t="str">
        <f t="shared" si="1"/>
        <v/>
      </c>
    </row>
    <row r="19" ht="36" customHeight="1" spans="1:4">
      <c r="A19" s="290" t="s">
        <v>1305</v>
      </c>
      <c r="B19" s="270">
        <v>1293</v>
      </c>
      <c r="C19" s="270">
        <v>1000</v>
      </c>
      <c r="D19" s="271">
        <f t="shared" si="1"/>
        <v>-0.227</v>
      </c>
    </row>
    <row r="20" ht="36" customHeight="1" spans="1:4">
      <c r="A20" s="290" t="s">
        <v>1306</v>
      </c>
      <c r="B20" s="270">
        <v>0</v>
      </c>
      <c r="C20" s="270">
        <v>0</v>
      </c>
      <c r="D20" s="274" t="str">
        <f t="shared" si="1"/>
        <v/>
      </c>
    </row>
    <row r="21" ht="36" customHeight="1" spans="1:4">
      <c r="A21" s="290" t="s">
        <v>1307</v>
      </c>
      <c r="B21" s="270">
        <v>0</v>
      </c>
      <c r="C21" s="270">
        <v>0</v>
      </c>
      <c r="D21" s="274" t="str">
        <f t="shared" si="1"/>
        <v/>
      </c>
    </row>
    <row r="22" ht="36" customHeight="1" spans="1:4">
      <c r="A22" s="293" t="s">
        <v>1308</v>
      </c>
      <c r="B22" s="270">
        <v>2187</v>
      </c>
      <c r="C22" s="270">
        <v>9551</v>
      </c>
      <c r="D22" s="271">
        <f t="shared" si="1"/>
        <v>3.367</v>
      </c>
    </row>
    <row r="23" ht="36" customHeight="1" spans="1:4">
      <c r="A23" s="294" t="s">
        <v>1309</v>
      </c>
      <c r="B23" s="270">
        <v>333</v>
      </c>
      <c r="C23" s="270">
        <v>400</v>
      </c>
      <c r="D23" s="274">
        <f t="shared" si="1"/>
        <v>0.201</v>
      </c>
    </row>
    <row r="24" ht="36" customHeight="1" spans="1:4">
      <c r="A24" s="294" t="s">
        <v>1310</v>
      </c>
      <c r="B24" s="270">
        <v>3</v>
      </c>
      <c r="C24" s="270"/>
      <c r="D24" s="271">
        <f t="shared" si="1"/>
        <v>-1</v>
      </c>
    </row>
    <row r="25" ht="36" customHeight="1" spans="1:4">
      <c r="A25" s="293" t="s">
        <v>1311</v>
      </c>
      <c r="B25" s="270">
        <v>52361</v>
      </c>
      <c r="C25" s="270">
        <v>47459</v>
      </c>
      <c r="D25" s="271">
        <f t="shared" si="1"/>
        <v>-0.094</v>
      </c>
    </row>
    <row r="26" ht="36" customHeight="1" spans="1:4">
      <c r="A26" s="272"/>
      <c r="B26" s="273">
        <v>0</v>
      </c>
      <c r="C26" s="273">
        <v>0</v>
      </c>
      <c r="D26" s="274" t="str">
        <f t="shared" si="1"/>
        <v/>
      </c>
    </row>
    <row r="27" ht="36" customHeight="1" spans="1:4">
      <c r="A27" s="295" t="s">
        <v>1544</v>
      </c>
      <c r="B27" s="270">
        <f>SUM(B4,B5,B6,B7,B8,B14,B15,B18,B19,B20,B21,B22,B23,B24,B25)</f>
        <v>193493</v>
      </c>
      <c r="C27" s="270">
        <f>SUM(C4,C5,C6,C7,C8,C14,C15,C18,C19,C20,C21,C22,C23,C24,C25)</f>
        <v>335010</v>
      </c>
      <c r="D27" s="271">
        <f t="shared" si="1"/>
        <v>0.731</v>
      </c>
    </row>
    <row r="28" ht="36" customHeight="1" spans="1:4">
      <c r="A28" s="296" t="s">
        <v>32</v>
      </c>
      <c r="B28" s="116">
        <f>SUM(B29:B33)</f>
        <v>513230</v>
      </c>
      <c r="C28" s="116">
        <f>SUM(C29:C33)</f>
        <v>145836</v>
      </c>
      <c r="D28" s="297"/>
    </row>
    <row r="29" ht="36" customHeight="1" spans="1:4">
      <c r="A29" s="298" t="s">
        <v>1313</v>
      </c>
      <c r="B29" s="119">
        <v>44351</v>
      </c>
      <c r="C29" s="119">
        <v>40000</v>
      </c>
      <c r="D29" s="299"/>
    </row>
    <row r="30" ht="36" customHeight="1" spans="1:4">
      <c r="A30" s="298" t="s">
        <v>79</v>
      </c>
      <c r="B30" s="119">
        <v>50</v>
      </c>
      <c r="C30" s="119"/>
      <c r="D30" s="299"/>
    </row>
    <row r="31" ht="36" customHeight="1" spans="1:4">
      <c r="A31" s="298" t="s">
        <v>36</v>
      </c>
      <c r="B31" s="119">
        <v>49129</v>
      </c>
      <c r="C31" s="119">
        <v>24036</v>
      </c>
      <c r="D31" s="299"/>
    </row>
    <row r="32" ht="36" customHeight="1" spans="1:4">
      <c r="A32" s="298" t="s">
        <v>37</v>
      </c>
      <c r="B32" s="119"/>
      <c r="C32" s="119"/>
      <c r="D32" s="299"/>
    </row>
    <row r="33" ht="36" customHeight="1" spans="1:4">
      <c r="A33" s="300" t="s">
        <v>38</v>
      </c>
      <c r="B33" s="119">
        <v>419700</v>
      </c>
      <c r="C33" s="119">
        <v>81800</v>
      </c>
      <c r="D33" s="299"/>
    </row>
    <row r="34" ht="36" customHeight="1" spans="1:4">
      <c r="A34" s="301" t="s">
        <v>41</v>
      </c>
      <c r="B34" s="116">
        <f>SUM(B27,B28)</f>
        <v>706723</v>
      </c>
      <c r="C34" s="116">
        <f>SUM(C27,C28)</f>
        <v>480846</v>
      </c>
      <c r="D34" s="297"/>
    </row>
  </sheetData>
  <mergeCells count="1">
    <mergeCell ref="A1:D1"/>
  </mergeCells>
  <conditionalFormatting sqref="B33">
    <cfRule type="expression" dxfId="1" priority="3" stopIfTrue="1">
      <formula>"len($A:$A)=3"</formula>
    </cfRule>
  </conditionalFormatting>
  <conditionalFormatting sqref="A5:A21">
    <cfRule type="expression" dxfId="1" priority="2" stopIfTrue="1">
      <formula>"len($A:$A)=3"</formula>
    </cfRule>
  </conditionalFormatting>
  <conditionalFormatting sqref="A28:A30">
    <cfRule type="expression" dxfId="1" priority="1" stopIfTrue="1">
      <formula>"len($A:$A)=3"</formula>
    </cfRule>
  </conditionalFormatting>
  <conditionalFormatting sqref="B28:C29 B30">
    <cfRule type="expression" dxfId="1" priority="4"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72"/>
  <sheetViews>
    <sheetView showGridLines="0" showZeros="0" workbookViewId="0">
      <pane ySplit="3" topLeftCell="A67" activePane="bottomLeft" state="frozen"/>
      <selection/>
      <selection pane="bottomLeft" activeCell="D10" sqref="D10"/>
    </sheetView>
  </sheetViews>
  <sheetFormatPr defaultColWidth="9" defaultRowHeight="14.25" outlineLevelCol="3"/>
  <cols>
    <col min="1" max="1" width="50.75" style="259" customWidth="1"/>
    <col min="2" max="3" width="20.6333333333333" style="263" customWidth="1"/>
    <col min="4" max="4" width="20.6333333333333" style="264" customWidth="1"/>
    <col min="5" max="16384" width="9" style="259"/>
  </cols>
  <sheetData>
    <row r="1" s="259" customFormat="1" ht="45" customHeight="1" spans="1:4">
      <c r="A1" s="265" t="s">
        <v>1545</v>
      </c>
      <c r="B1" s="265"/>
      <c r="C1" s="265"/>
      <c r="D1" s="265"/>
    </row>
    <row r="2" s="260" customFormat="1" ht="20.1" customHeight="1" spans="1:4">
      <c r="A2" s="266"/>
      <c r="B2" s="266"/>
      <c r="C2" s="266"/>
      <c r="D2" s="267" t="s">
        <v>1</v>
      </c>
    </row>
    <row r="3" s="261" customFormat="1" ht="45" customHeight="1" spans="1:4">
      <c r="A3" s="268" t="s">
        <v>2</v>
      </c>
      <c r="B3" s="254" t="str">
        <f>YEAR([3]封面!$B$7)-1&amp;"年执行数"</f>
        <v>2021年执行数</v>
      </c>
      <c r="C3" s="254" t="str">
        <f>YEAR([3]封面!$B$7)&amp;"年预算数"</f>
        <v>2022年预算数</v>
      </c>
      <c r="D3" s="254" t="s">
        <v>5</v>
      </c>
    </row>
    <row r="4" s="259" customFormat="1" ht="36" customHeight="1" spans="1:4">
      <c r="A4" s="269" t="s">
        <v>1315</v>
      </c>
      <c r="B4" s="270">
        <f>SUM(B5,B11,B17)</f>
        <v>0</v>
      </c>
      <c r="C4" s="270">
        <f>SUM(C5,C11,C17)</f>
        <v>0</v>
      </c>
      <c r="D4" s="271" t="str">
        <f t="shared" ref="D4:D67" si="0">IF(B4&lt;&gt;0,C4/B4-1,"")</f>
        <v/>
      </c>
    </row>
    <row r="5" s="259" customFormat="1" ht="36" customHeight="1" spans="1:4">
      <c r="A5" s="272" t="s">
        <v>1546</v>
      </c>
      <c r="B5" s="273">
        <f>SUM(B6:B10)</f>
        <v>0</v>
      </c>
      <c r="C5" s="273">
        <f>SUM(C6:C10)</f>
        <v>0</v>
      </c>
      <c r="D5" s="274" t="str">
        <f t="shared" si="0"/>
        <v/>
      </c>
    </row>
    <row r="6" s="259" customFormat="1" ht="36" customHeight="1" spans="1:4">
      <c r="A6" s="272" t="s">
        <v>1317</v>
      </c>
      <c r="B6" s="273">
        <v>0</v>
      </c>
      <c r="C6" s="273">
        <v>0</v>
      </c>
      <c r="D6" s="274" t="str">
        <f t="shared" si="0"/>
        <v/>
      </c>
    </row>
    <row r="7" s="259" customFormat="1" ht="36" customHeight="1" spans="1:4">
      <c r="A7" s="272" t="s">
        <v>1318</v>
      </c>
      <c r="B7" s="273">
        <v>0</v>
      </c>
      <c r="C7" s="273">
        <v>0</v>
      </c>
      <c r="D7" s="274" t="str">
        <f t="shared" si="0"/>
        <v/>
      </c>
    </row>
    <row r="8" s="259" customFormat="1" ht="36" customHeight="1" spans="1:4">
      <c r="A8" s="272" t="s">
        <v>1319</v>
      </c>
      <c r="B8" s="273">
        <v>0</v>
      </c>
      <c r="C8" s="273">
        <v>0</v>
      </c>
      <c r="D8" s="274" t="str">
        <f t="shared" si="0"/>
        <v/>
      </c>
    </row>
    <row r="9" s="259" customFormat="1" ht="36" customHeight="1" spans="1:4">
      <c r="A9" s="272" t="s">
        <v>1320</v>
      </c>
      <c r="B9" s="273">
        <v>0</v>
      </c>
      <c r="C9" s="273">
        <v>0</v>
      </c>
      <c r="D9" s="274" t="str">
        <f t="shared" si="0"/>
        <v/>
      </c>
    </row>
    <row r="10" s="259" customFormat="1" ht="36" customHeight="1" spans="1:4">
      <c r="A10" s="272" t="s">
        <v>1321</v>
      </c>
      <c r="B10" s="273">
        <v>0</v>
      </c>
      <c r="C10" s="273">
        <v>0</v>
      </c>
      <c r="D10" s="274" t="str">
        <f t="shared" si="0"/>
        <v/>
      </c>
    </row>
    <row r="11" s="259" customFormat="1" ht="36" customHeight="1" spans="1:4">
      <c r="A11" s="272" t="s">
        <v>1547</v>
      </c>
      <c r="B11" s="273">
        <f>SUM(B12:B16)</f>
        <v>0</v>
      </c>
      <c r="C11" s="273">
        <f>SUM(C12:C16)</f>
        <v>0</v>
      </c>
      <c r="D11" s="274" t="str">
        <f t="shared" si="0"/>
        <v/>
      </c>
    </row>
    <row r="12" s="259" customFormat="1" ht="36" customHeight="1" spans="1:4">
      <c r="A12" s="272" t="s">
        <v>1323</v>
      </c>
      <c r="B12" s="273">
        <v>0</v>
      </c>
      <c r="C12" s="273">
        <v>0</v>
      </c>
      <c r="D12" s="274" t="str">
        <f t="shared" si="0"/>
        <v/>
      </c>
    </row>
    <row r="13" s="259" customFormat="1" ht="36" customHeight="1" spans="1:4">
      <c r="A13" s="272" t="s">
        <v>1324</v>
      </c>
      <c r="B13" s="273">
        <v>0</v>
      </c>
      <c r="C13" s="273">
        <v>0</v>
      </c>
      <c r="D13" s="274" t="str">
        <f t="shared" si="0"/>
        <v/>
      </c>
    </row>
    <row r="14" s="259" customFormat="1" ht="36" customHeight="1" spans="1:4">
      <c r="A14" s="272" t="s">
        <v>1325</v>
      </c>
      <c r="B14" s="273">
        <v>0</v>
      </c>
      <c r="C14" s="273">
        <v>0</v>
      </c>
      <c r="D14" s="274" t="str">
        <f t="shared" si="0"/>
        <v/>
      </c>
    </row>
    <row r="15" s="259" customFormat="1" ht="36" customHeight="1" spans="1:4">
      <c r="A15" s="272" t="s">
        <v>1326</v>
      </c>
      <c r="B15" s="273">
        <v>0</v>
      </c>
      <c r="C15" s="273">
        <v>0</v>
      </c>
      <c r="D15" s="274" t="str">
        <f t="shared" si="0"/>
        <v/>
      </c>
    </row>
    <row r="16" s="259" customFormat="1" ht="36" customHeight="1" spans="1:4">
      <c r="A16" s="272" t="s">
        <v>1327</v>
      </c>
      <c r="B16" s="273">
        <v>0</v>
      </c>
      <c r="C16" s="273">
        <v>0</v>
      </c>
      <c r="D16" s="274" t="str">
        <f t="shared" si="0"/>
        <v/>
      </c>
    </row>
    <row r="17" s="259" customFormat="1" ht="36" customHeight="1" spans="1:4">
      <c r="A17" s="272" t="s">
        <v>1328</v>
      </c>
      <c r="B17" s="273">
        <f>SUM(B18:B19)</f>
        <v>0</v>
      </c>
      <c r="C17" s="273">
        <f>SUM(C18:C19)</f>
        <v>0</v>
      </c>
      <c r="D17" s="274" t="str">
        <f t="shared" si="0"/>
        <v/>
      </c>
    </row>
    <row r="18" s="259" customFormat="1" ht="36" customHeight="1" spans="1:4">
      <c r="A18" s="272" t="s">
        <v>1329</v>
      </c>
      <c r="B18" s="273">
        <v>0</v>
      </c>
      <c r="C18" s="273">
        <v>0</v>
      </c>
      <c r="D18" s="274" t="str">
        <f t="shared" si="0"/>
        <v/>
      </c>
    </row>
    <row r="19" s="259" customFormat="1" ht="36" customHeight="1" spans="1:4">
      <c r="A19" s="272" t="s">
        <v>1330</v>
      </c>
      <c r="B19" s="273">
        <v>0</v>
      </c>
      <c r="C19" s="273">
        <v>0</v>
      </c>
      <c r="D19" s="274" t="str">
        <f t="shared" si="0"/>
        <v/>
      </c>
    </row>
    <row r="20" s="259" customFormat="1" ht="36" customHeight="1" spans="1:4">
      <c r="A20" s="269" t="s">
        <v>1331</v>
      </c>
      <c r="B20" s="270">
        <f>SUM(B21,B25,B29)</f>
        <v>0</v>
      </c>
      <c r="C20" s="270">
        <f>SUM(C21,C25,C29)</f>
        <v>0</v>
      </c>
      <c r="D20" s="271" t="str">
        <f t="shared" si="0"/>
        <v/>
      </c>
    </row>
    <row r="21" s="259" customFormat="1" ht="36" customHeight="1" spans="1:4">
      <c r="A21" s="272" t="s">
        <v>1332</v>
      </c>
      <c r="B21" s="273">
        <f>SUM(B22:B24)</f>
        <v>0</v>
      </c>
      <c r="C21" s="273">
        <f>SUM(C22:C24)</f>
        <v>0</v>
      </c>
      <c r="D21" s="274" t="str">
        <f t="shared" si="0"/>
        <v/>
      </c>
    </row>
    <row r="22" s="259" customFormat="1" ht="36" customHeight="1" spans="1:4">
      <c r="A22" s="272" t="s">
        <v>1333</v>
      </c>
      <c r="B22" s="273">
        <v>0</v>
      </c>
      <c r="C22" s="273">
        <v>0</v>
      </c>
      <c r="D22" s="274" t="str">
        <f t="shared" si="0"/>
        <v/>
      </c>
    </row>
    <row r="23" s="259" customFormat="1" ht="36" customHeight="1" spans="1:4">
      <c r="A23" s="272" t="s">
        <v>1334</v>
      </c>
      <c r="B23" s="273">
        <v>0</v>
      </c>
      <c r="C23" s="273">
        <v>0</v>
      </c>
      <c r="D23" s="274" t="str">
        <f t="shared" si="0"/>
        <v/>
      </c>
    </row>
    <row r="24" s="259" customFormat="1" ht="36" customHeight="1" spans="1:4">
      <c r="A24" s="272" t="s">
        <v>1335</v>
      </c>
      <c r="B24" s="273">
        <v>0</v>
      </c>
      <c r="C24" s="273">
        <v>0</v>
      </c>
      <c r="D24" s="274" t="str">
        <f t="shared" si="0"/>
        <v/>
      </c>
    </row>
    <row r="25" s="259" customFormat="1" ht="36" customHeight="1" spans="1:4">
      <c r="A25" s="272" t="s">
        <v>1336</v>
      </c>
      <c r="B25" s="273">
        <f>SUM(B26:B28)</f>
        <v>0</v>
      </c>
      <c r="C25" s="273">
        <f>SUM(C26:C28)</f>
        <v>0</v>
      </c>
      <c r="D25" s="274" t="str">
        <f t="shared" si="0"/>
        <v/>
      </c>
    </row>
    <row r="26" s="259" customFormat="1" ht="36" customHeight="1" spans="1:4">
      <c r="A26" s="272" t="s">
        <v>1333</v>
      </c>
      <c r="B26" s="273">
        <v>0</v>
      </c>
      <c r="C26" s="273">
        <v>0</v>
      </c>
      <c r="D26" s="274" t="str">
        <f t="shared" si="0"/>
        <v/>
      </c>
    </row>
    <row r="27" s="259" customFormat="1" ht="36" customHeight="1" spans="1:4">
      <c r="A27" s="272" t="s">
        <v>1334</v>
      </c>
      <c r="B27" s="273">
        <v>0</v>
      </c>
      <c r="C27" s="273"/>
      <c r="D27" s="274" t="str">
        <f t="shared" si="0"/>
        <v/>
      </c>
    </row>
    <row r="28" s="259" customFormat="1" ht="36" customHeight="1" spans="1:4">
      <c r="A28" s="272" t="s">
        <v>1337</v>
      </c>
      <c r="B28" s="273">
        <v>0</v>
      </c>
      <c r="C28" s="273">
        <v>0</v>
      </c>
      <c r="D28" s="274" t="str">
        <f t="shared" si="0"/>
        <v/>
      </c>
    </row>
    <row r="29" s="262" customFormat="1" ht="36" customHeight="1" spans="1:4">
      <c r="A29" s="272" t="s">
        <v>1338</v>
      </c>
      <c r="B29" s="273">
        <f>SUM(B30:B31)</f>
        <v>0</v>
      </c>
      <c r="C29" s="273">
        <f>SUM(C30:C31)</f>
        <v>0</v>
      </c>
      <c r="D29" s="274" t="str">
        <f t="shared" si="0"/>
        <v/>
      </c>
    </row>
    <row r="30" s="259" customFormat="1" ht="36" customHeight="1" spans="1:4">
      <c r="A30" s="272" t="s">
        <v>1334</v>
      </c>
      <c r="B30" s="273">
        <v>0</v>
      </c>
      <c r="C30" s="273">
        <v>0</v>
      </c>
      <c r="D30" s="274" t="str">
        <f t="shared" si="0"/>
        <v/>
      </c>
    </row>
    <row r="31" s="259" customFormat="1" ht="36" customHeight="1" spans="1:4">
      <c r="A31" s="272" t="s">
        <v>1339</v>
      </c>
      <c r="B31" s="273">
        <v>0</v>
      </c>
      <c r="C31" s="273">
        <v>0</v>
      </c>
      <c r="D31" s="274" t="str">
        <f t="shared" si="0"/>
        <v/>
      </c>
    </row>
    <row r="32" s="259" customFormat="1" ht="36" customHeight="1" spans="1:4">
      <c r="A32" s="269" t="s">
        <v>1340</v>
      </c>
      <c r="B32" s="270">
        <f>SUM(B33,B38)</f>
        <v>0</v>
      </c>
      <c r="C32" s="270">
        <f>SUM(C33,C38)</f>
        <v>0</v>
      </c>
      <c r="D32" s="271" t="str">
        <f t="shared" si="0"/>
        <v/>
      </c>
    </row>
    <row r="33" s="259" customFormat="1" ht="36" customHeight="1" spans="1:4">
      <c r="A33" s="272" t="s">
        <v>1341</v>
      </c>
      <c r="B33" s="273">
        <f>SUM(B34:B37)</f>
        <v>0</v>
      </c>
      <c r="C33" s="273">
        <f>SUM(C34:C37)</f>
        <v>0</v>
      </c>
      <c r="D33" s="274" t="str">
        <f t="shared" si="0"/>
        <v/>
      </c>
    </row>
    <row r="34" s="259" customFormat="1" ht="36" customHeight="1" spans="1:4">
      <c r="A34" s="272" t="s">
        <v>1342</v>
      </c>
      <c r="B34" s="273">
        <f>SUM(B35:B42)</f>
        <v>0</v>
      </c>
      <c r="C34" s="273">
        <f>SUM(C35:C42)</f>
        <v>0</v>
      </c>
      <c r="D34" s="274" t="str">
        <f t="shared" si="0"/>
        <v/>
      </c>
    </row>
    <row r="35" s="259" customFormat="1" ht="36" customHeight="1" spans="1:4">
      <c r="A35" s="272" t="s">
        <v>1343</v>
      </c>
      <c r="B35" s="273">
        <v>0</v>
      </c>
      <c r="C35" s="273">
        <v>0</v>
      </c>
      <c r="D35" s="274" t="str">
        <f t="shared" si="0"/>
        <v/>
      </c>
    </row>
    <row r="36" s="259" customFormat="1" ht="36" customHeight="1" spans="1:4">
      <c r="A36" s="272" t="s">
        <v>1344</v>
      </c>
      <c r="B36" s="273">
        <v>0</v>
      </c>
      <c r="C36" s="273">
        <v>0</v>
      </c>
      <c r="D36" s="274" t="str">
        <f t="shared" si="0"/>
        <v/>
      </c>
    </row>
    <row r="37" s="262" customFormat="1" ht="36" customHeight="1" spans="1:4">
      <c r="A37" s="272" t="s">
        <v>1345</v>
      </c>
      <c r="B37" s="273">
        <v>0</v>
      </c>
      <c r="C37" s="273">
        <v>0</v>
      </c>
      <c r="D37" s="274" t="str">
        <f t="shared" si="0"/>
        <v/>
      </c>
    </row>
    <row r="38" s="259" customFormat="1" ht="36" customHeight="1" spans="1:4">
      <c r="A38" s="272" t="s">
        <v>1346</v>
      </c>
      <c r="B38" s="273">
        <f>SUM(B39:B42)</f>
        <v>0</v>
      </c>
      <c r="C38" s="273">
        <f>SUM(C39:C42)</f>
        <v>0</v>
      </c>
      <c r="D38" s="274" t="str">
        <f t="shared" si="0"/>
        <v/>
      </c>
    </row>
    <row r="39" s="259" customFormat="1" ht="36" customHeight="1" spans="1:4">
      <c r="A39" s="272" t="s">
        <v>1347</v>
      </c>
      <c r="B39" s="273">
        <v>0</v>
      </c>
      <c r="C39" s="273">
        <v>0</v>
      </c>
      <c r="D39" s="274" t="str">
        <f t="shared" si="0"/>
        <v/>
      </c>
    </row>
    <row r="40" s="259" customFormat="1" ht="36" customHeight="1" spans="1:4">
      <c r="A40" s="272" t="s">
        <v>1348</v>
      </c>
      <c r="B40" s="273">
        <v>0</v>
      </c>
      <c r="C40" s="273">
        <v>0</v>
      </c>
      <c r="D40" s="274" t="str">
        <f t="shared" si="0"/>
        <v/>
      </c>
    </row>
    <row r="41" s="259" customFormat="1" ht="36" customHeight="1" spans="1:4">
      <c r="A41" s="272" t="s">
        <v>1349</v>
      </c>
      <c r="B41" s="273">
        <v>0</v>
      </c>
      <c r="C41" s="273">
        <v>0</v>
      </c>
      <c r="D41" s="274" t="str">
        <f t="shared" si="0"/>
        <v/>
      </c>
    </row>
    <row r="42" s="259" customFormat="1" ht="36" customHeight="1" spans="1:4">
      <c r="A42" s="272" t="s">
        <v>1350</v>
      </c>
      <c r="B42" s="273">
        <v>0</v>
      </c>
      <c r="C42" s="273">
        <v>0</v>
      </c>
      <c r="D42" s="274" t="str">
        <f t="shared" si="0"/>
        <v/>
      </c>
    </row>
    <row r="43" s="259" customFormat="1" ht="36" customHeight="1" spans="1:4">
      <c r="A43" s="269" t="s">
        <v>1351</v>
      </c>
      <c r="B43" s="270">
        <f>SUM(B44,B57,B61,B62,B68,B72,B76,B80,B86,B89)</f>
        <v>92814</v>
      </c>
      <c r="C43" s="270">
        <f>SUM(C44,C57,C61,C62,C68,C72,C76,C80,C86,C89)</f>
        <v>281287</v>
      </c>
      <c r="D43" s="271">
        <f t="shared" si="0"/>
        <v>2.031</v>
      </c>
    </row>
    <row r="44" s="259" customFormat="1" ht="36" customHeight="1" spans="1:4">
      <c r="A44" s="272" t="s">
        <v>1352</v>
      </c>
      <c r="B44" s="273">
        <f>SUM(B45:B56)</f>
        <v>92215</v>
      </c>
      <c r="C44" s="273">
        <f>SUM(C45:C56)</f>
        <v>271736</v>
      </c>
      <c r="D44" s="274">
        <f t="shared" si="0"/>
        <v>1.947</v>
      </c>
    </row>
    <row r="45" s="259" customFormat="1" ht="36" customHeight="1" spans="1:4">
      <c r="A45" s="272" t="s">
        <v>1353</v>
      </c>
      <c r="B45" s="273">
        <v>55946</v>
      </c>
      <c r="C45" s="273">
        <v>150000</v>
      </c>
      <c r="D45" s="274">
        <f t="shared" si="0"/>
        <v>1.681</v>
      </c>
    </row>
    <row r="46" s="259" customFormat="1" ht="36" customHeight="1" spans="1:4">
      <c r="A46" s="272" t="s">
        <v>1354</v>
      </c>
      <c r="B46" s="273">
        <v>0</v>
      </c>
      <c r="C46" s="273">
        <v>50000</v>
      </c>
      <c r="D46" s="274" t="str">
        <f t="shared" si="0"/>
        <v/>
      </c>
    </row>
    <row r="47" s="259" customFormat="1" ht="36" customHeight="1" spans="1:4">
      <c r="A47" s="272" t="s">
        <v>1355</v>
      </c>
      <c r="B47" s="273">
        <v>22974</v>
      </c>
      <c r="C47" s="273">
        <v>20406</v>
      </c>
      <c r="D47" s="274">
        <f t="shared" si="0"/>
        <v>-0.112</v>
      </c>
    </row>
    <row r="48" s="259" customFormat="1" ht="36" customHeight="1" spans="1:4">
      <c r="A48" s="272" t="s">
        <v>1356</v>
      </c>
      <c r="B48" s="273">
        <v>2213</v>
      </c>
      <c r="C48" s="273">
        <v>11580</v>
      </c>
      <c r="D48" s="274">
        <f t="shared" si="0"/>
        <v>4.233</v>
      </c>
    </row>
    <row r="49" s="259" customFormat="1" ht="36" customHeight="1" spans="1:4">
      <c r="A49" s="272" t="s">
        <v>1357</v>
      </c>
      <c r="B49" s="273">
        <v>0</v>
      </c>
      <c r="C49" s="273">
        <v>0</v>
      </c>
      <c r="D49" s="274" t="str">
        <f t="shared" si="0"/>
        <v/>
      </c>
    </row>
    <row r="50" s="259" customFormat="1" ht="36" customHeight="1" spans="1:4">
      <c r="A50" s="272" t="s">
        <v>1358</v>
      </c>
      <c r="B50" s="273">
        <v>517</v>
      </c>
      <c r="C50" s="273">
        <v>2750</v>
      </c>
      <c r="D50" s="274">
        <f t="shared" si="0"/>
        <v>4.319</v>
      </c>
    </row>
    <row r="51" s="259" customFormat="1" ht="36" customHeight="1" spans="1:4">
      <c r="A51" s="272" t="s">
        <v>1359</v>
      </c>
      <c r="B51" s="273"/>
      <c r="C51" s="273"/>
      <c r="D51" s="274" t="str">
        <f t="shared" si="0"/>
        <v/>
      </c>
    </row>
    <row r="52" s="259" customFormat="1" ht="36" customHeight="1" spans="1:4">
      <c r="A52" s="272" t="s">
        <v>1360</v>
      </c>
      <c r="B52" s="273"/>
      <c r="C52" s="273"/>
      <c r="D52" s="274" t="str">
        <f t="shared" si="0"/>
        <v/>
      </c>
    </row>
    <row r="53" s="259" customFormat="1" ht="36" customHeight="1" spans="1:4">
      <c r="A53" s="272" t="s">
        <v>1361</v>
      </c>
      <c r="B53" s="273"/>
      <c r="C53" s="273"/>
      <c r="D53" s="274" t="str">
        <f t="shared" si="0"/>
        <v/>
      </c>
    </row>
    <row r="54" s="259" customFormat="1" ht="36" customHeight="1" spans="1:4">
      <c r="A54" s="272" t="s">
        <v>1362</v>
      </c>
      <c r="B54" s="273"/>
      <c r="C54" s="273"/>
      <c r="D54" s="274" t="str">
        <f t="shared" si="0"/>
        <v/>
      </c>
    </row>
    <row r="55" s="259" customFormat="1" ht="36" customHeight="1" spans="1:4">
      <c r="A55" s="272" t="s">
        <v>1363</v>
      </c>
      <c r="B55" s="273"/>
      <c r="C55" s="273"/>
      <c r="D55" s="274" t="str">
        <f t="shared" si="0"/>
        <v/>
      </c>
    </row>
    <row r="56" s="259" customFormat="1" ht="36" customHeight="1" spans="1:4">
      <c r="A56" s="272" t="s">
        <v>1364</v>
      </c>
      <c r="B56" s="273">
        <v>10565</v>
      </c>
      <c r="C56" s="273">
        <f>10000+27000</f>
        <v>37000</v>
      </c>
      <c r="D56" s="274">
        <f t="shared" si="0"/>
        <v>2.502</v>
      </c>
    </row>
    <row r="57" s="259" customFormat="1" ht="36" customHeight="1" spans="1:4">
      <c r="A57" s="272" t="s">
        <v>1365</v>
      </c>
      <c r="B57" s="273">
        <f>SUM(B58:B60)</f>
        <v>0</v>
      </c>
      <c r="C57" s="273">
        <f>SUM(C58:C60)</f>
        <v>0</v>
      </c>
      <c r="D57" s="274" t="str">
        <f t="shared" si="0"/>
        <v/>
      </c>
    </row>
    <row r="58" s="259" customFormat="1" ht="36" customHeight="1" spans="1:4">
      <c r="A58" s="272" t="s">
        <v>1353</v>
      </c>
      <c r="B58" s="273">
        <v>0</v>
      </c>
      <c r="C58" s="273">
        <v>0</v>
      </c>
      <c r="D58" s="274" t="str">
        <f t="shared" si="0"/>
        <v/>
      </c>
    </row>
    <row r="59" s="259" customFormat="1" ht="36" customHeight="1" spans="1:4">
      <c r="A59" s="272" t="s">
        <v>1354</v>
      </c>
      <c r="B59" s="273">
        <v>0</v>
      </c>
      <c r="C59" s="273">
        <v>0</v>
      </c>
      <c r="D59" s="274" t="str">
        <f t="shared" si="0"/>
        <v/>
      </c>
    </row>
    <row r="60" s="259" customFormat="1" ht="36" customHeight="1" spans="1:4">
      <c r="A60" s="272" t="s">
        <v>1366</v>
      </c>
      <c r="B60" s="273">
        <v>0</v>
      </c>
      <c r="C60" s="273">
        <v>0</v>
      </c>
      <c r="D60" s="274" t="str">
        <f t="shared" si="0"/>
        <v/>
      </c>
    </row>
    <row r="61" s="259" customFormat="1" ht="36" customHeight="1" spans="1:4">
      <c r="A61" s="272" t="s">
        <v>1367</v>
      </c>
      <c r="B61" s="273">
        <v>0</v>
      </c>
      <c r="C61" s="273">
        <v>0</v>
      </c>
      <c r="D61" s="274" t="str">
        <f t="shared" si="0"/>
        <v/>
      </c>
    </row>
    <row r="62" s="259" customFormat="1" ht="36" customHeight="1" spans="1:4">
      <c r="A62" s="272" t="s">
        <v>1368</v>
      </c>
      <c r="B62" s="273">
        <f>SUM(B63:B67)</f>
        <v>0</v>
      </c>
      <c r="C62" s="273">
        <f>SUM(C63:C67)</f>
        <v>0</v>
      </c>
      <c r="D62" s="274" t="str">
        <f t="shared" si="0"/>
        <v/>
      </c>
    </row>
    <row r="63" s="259" customFormat="1" ht="36" customHeight="1" spans="1:4">
      <c r="A63" s="272" t="s">
        <v>1369</v>
      </c>
      <c r="B63" s="273">
        <v>0</v>
      </c>
      <c r="C63" s="273">
        <v>0</v>
      </c>
      <c r="D63" s="274" t="str">
        <f t="shared" si="0"/>
        <v/>
      </c>
    </row>
    <row r="64" s="259" customFormat="1" ht="36" customHeight="1" spans="1:4">
      <c r="A64" s="272" t="s">
        <v>1370</v>
      </c>
      <c r="B64" s="273">
        <v>0</v>
      </c>
      <c r="C64" s="273">
        <v>0</v>
      </c>
      <c r="D64" s="274" t="str">
        <f t="shared" si="0"/>
        <v/>
      </c>
    </row>
    <row r="65" s="259" customFormat="1" ht="36" customHeight="1" spans="1:4">
      <c r="A65" s="272" t="s">
        <v>1371</v>
      </c>
      <c r="B65" s="273">
        <v>0</v>
      </c>
      <c r="C65" s="273">
        <v>0</v>
      </c>
      <c r="D65" s="274" t="str">
        <f t="shared" si="0"/>
        <v/>
      </c>
    </row>
    <row r="66" s="259" customFormat="1" ht="36" customHeight="1" spans="1:4">
      <c r="A66" s="272" t="s">
        <v>1372</v>
      </c>
      <c r="B66" s="273">
        <v>0</v>
      </c>
      <c r="C66" s="273">
        <v>0</v>
      </c>
      <c r="D66" s="274" t="str">
        <f t="shared" si="0"/>
        <v/>
      </c>
    </row>
    <row r="67" s="259" customFormat="1" ht="36" customHeight="1" spans="1:4">
      <c r="A67" s="272" t="s">
        <v>1373</v>
      </c>
      <c r="B67" s="273"/>
      <c r="C67" s="273"/>
      <c r="D67" s="274" t="str">
        <f t="shared" si="0"/>
        <v/>
      </c>
    </row>
    <row r="68" s="259" customFormat="1" ht="36" customHeight="1" spans="1:4">
      <c r="A68" s="272" t="s">
        <v>1374</v>
      </c>
      <c r="B68" s="273">
        <f>SUM(B69:B71)</f>
        <v>599</v>
      </c>
      <c r="C68" s="273">
        <f>SUM(C69:C71)</f>
        <v>9551</v>
      </c>
      <c r="D68" s="274">
        <f t="shared" ref="D68:D131" si="1">IF(B68&lt;&gt;0,C68/B68-1,"")</f>
        <v>14.945</v>
      </c>
    </row>
    <row r="69" s="259" customFormat="1" ht="36" customHeight="1" spans="1:4">
      <c r="A69" s="272" t="s">
        <v>1375</v>
      </c>
      <c r="B69" s="273">
        <v>563</v>
      </c>
      <c r="C69" s="273">
        <v>9078</v>
      </c>
      <c r="D69" s="274">
        <f t="shared" si="1"/>
        <v>15.124</v>
      </c>
    </row>
    <row r="70" s="259" customFormat="1" ht="36" customHeight="1" spans="1:4">
      <c r="A70" s="272" t="s">
        <v>1376</v>
      </c>
      <c r="B70" s="273">
        <v>36</v>
      </c>
      <c r="C70" s="273">
        <v>473</v>
      </c>
      <c r="D70" s="274">
        <f t="shared" si="1"/>
        <v>12.139</v>
      </c>
    </row>
    <row r="71" s="259" customFormat="1" ht="36" customHeight="1" spans="1:4">
      <c r="A71" s="272" t="s">
        <v>1377</v>
      </c>
      <c r="B71" s="273"/>
      <c r="C71" s="273"/>
      <c r="D71" s="274" t="str">
        <f t="shared" si="1"/>
        <v/>
      </c>
    </row>
    <row r="72" s="259" customFormat="1" ht="36" customHeight="1" spans="1:4">
      <c r="A72" s="272" t="s">
        <v>1378</v>
      </c>
      <c r="B72" s="273">
        <f>SUM(B73:B75)</f>
        <v>0</v>
      </c>
      <c r="C72" s="273">
        <f>SUM(C73:C75)</f>
        <v>0</v>
      </c>
      <c r="D72" s="274" t="str">
        <f t="shared" si="1"/>
        <v/>
      </c>
    </row>
    <row r="73" s="259" customFormat="1" ht="36" customHeight="1" spans="1:4">
      <c r="A73" s="272" t="s">
        <v>1353</v>
      </c>
      <c r="B73" s="273">
        <v>0</v>
      </c>
      <c r="C73" s="273">
        <v>0</v>
      </c>
      <c r="D73" s="274" t="str">
        <f t="shared" si="1"/>
        <v/>
      </c>
    </row>
    <row r="74" s="259" customFormat="1" ht="36" customHeight="1" spans="1:4">
      <c r="A74" s="272" t="s">
        <v>1354</v>
      </c>
      <c r="B74" s="273">
        <v>0</v>
      </c>
      <c r="C74" s="273">
        <v>0</v>
      </c>
      <c r="D74" s="274" t="str">
        <f t="shared" si="1"/>
        <v/>
      </c>
    </row>
    <row r="75" s="259" customFormat="1" ht="36" customHeight="1" spans="1:4">
      <c r="A75" s="272" t="s">
        <v>1379</v>
      </c>
      <c r="B75" s="273">
        <v>0</v>
      </c>
      <c r="C75" s="273">
        <v>0</v>
      </c>
      <c r="D75" s="274" t="str">
        <f t="shared" si="1"/>
        <v/>
      </c>
    </row>
    <row r="76" s="259" customFormat="1" ht="36" customHeight="1" spans="1:4">
      <c r="A76" s="272" t="s">
        <v>1380</v>
      </c>
      <c r="B76" s="273">
        <f>SUM(B77:B79)</f>
        <v>0</v>
      </c>
      <c r="C76" s="273">
        <f>SUM(C77:C79)</f>
        <v>0</v>
      </c>
      <c r="D76" s="274" t="str">
        <f t="shared" si="1"/>
        <v/>
      </c>
    </row>
    <row r="77" s="259" customFormat="1" ht="36" customHeight="1" spans="1:4">
      <c r="A77" s="272" t="s">
        <v>1353</v>
      </c>
      <c r="B77" s="273">
        <v>0</v>
      </c>
      <c r="C77" s="273">
        <v>0</v>
      </c>
      <c r="D77" s="274" t="str">
        <f t="shared" si="1"/>
        <v/>
      </c>
    </row>
    <row r="78" s="259" customFormat="1" ht="36" customHeight="1" spans="1:4">
      <c r="A78" s="272" t="s">
        <v>1354</v>
      </c>
      <c r="B78" s="273">
        <v>0</v>
      </c>
      <c r="C78" s="273">
        <v>0</v>
      </c>
      <c r="D78" s="274" t="str">
        <f t="shared" si="1"/>
        <v/>
      </c>
    </row>
    <row r="79" s="259" customFormat="1" ht="36" customHeight="1" spans="1:4">
      <c r="A79" s="272" t="s">
        <v>1381</v>
      </c>
      <c r="B79" s="273">
        <v>0</v>
      </c>
      <c r="C79" s="273">
        <v>0</v>
      </c>
      <c r="D79" s="274" t="str">
        <f t="shared" si="1"/>
        <v/>
      </c>
    </row>
    <row r="80" s="259" customFormat="1" ht="36" customHeight="1" spans="1:4">
      <c r="A80" s="272" t="s">
        <v>1382</v>
      </c>
      <c r="B80" s="273">
        <f>SUM(B81:B85)</f>
        <v>0</v>
      </c>
      <c r="C80" s="273">
        <f>SUM(C81:C85)</f>
        <v>0</v>
      </c>
      <c r="D80" s="274" t="str">
        <f t="shared" si="1"/>
        <v/>
      </c>
    </row>
    <row r="81" s="259" customFormat="1" ht="36" customHeight="1" spans="1:4">
      <c r="A81" s="272" t="s">
        <v>1369</v>
      </c>
      <c r="B81" s="273">
        <v>0</v>
      </c>
      <c r="C81" s="273">
        <v>0</v>
      </c>
      <c r="D81" s="274" t="str">
        <f t="shared" si="1"/>
        <v/>
      </c>
    </row>
    <row r="82" s="259" customFormat="1" ht="36" customHeight="1" spans="1:4">
      <c r="A82" s="272" t="s">
        <v>1370</v>
      </c>
      <c r="B82" s="273">
        <v>0</v>
      </c>
      <c r="C82" s="273">
        <v>0</v>
      </c>
      <c r="D82" s="274" t="str">
        <f t="shared" si="1"/>
        <v/>
      </c>
    </row>
    <row r="83" s="259" customFormat="1" ht="36" customHeight="1" spans="1:4">
      <c r="A83" s="272" t="s">
        <v>1371</v>
      </c>
      <c r="B83" s="273">
        <v>0</v>
      </c>
      <c r="C83" s="273">
        <v>0</v>
      </c>
      <c r="D83" s="274" t="str">
        <f t="shared" si="1"/>
        <v/>
      </c>
    </row>
    <row r="84" s="259" customFormat="1" ht="36" customHeight="1" spans="1:4">
      <c r="A84" s="272" t="s">
        <v>1372</v>
      </c>
      <c r="B84" s="273">
        <v>0</v>
      </c>
      <c r="C84" s="273">
        <v>0</v>
      </c>
      <c r="D84" s="274" t="str">
        <f t="shared" si="1"/>
        <v/>
      </c>
    </row>
    <row r="85" s="259" customFormat="1" ht="36" customHeight="1" spans="1:4">
      <c r="A85" s="272" t="s">
        <v>1383</v>
      </c>
      <c r="B85" s="273">
        <v>0</v>
      </c>
      <c r="C85" s="273">
        <v>0</v>
      </c>
      <c r="D85" s="274" t="str">
        <f t="shared" si="1"/>
        <v/>
      </c>
    </row>
    <row r="86" s="259" customFormat="1" ht="36" customHeight="1" spans="1:4">
      <c r="A86" s="272" t="s">
        <v>1384</v>
      </c>
      <c r="B86" s="273">
        <f>SUM(B87:B88)</f>
        <v>0</v>
      </c>
      <c r="C86" s="273">
        <f>SUM(C87:C88)</f>
        <v>0</v>
      </c>
      <c r="D86" s="274" t="str">
        <f t="shared" si="1"/>
        <v/>
      </c>
    </row>
    <row r="87" s="259" customFormat="1" ht="36" customHeight="1" spans="1:4">
      <c r="A87" s="272" t="s">
        <v>1375</v>
      </c>
      <c r="B87" s="273">
        <v>0</v>
      </c>
      <c r="C87" s="273">
        <v>0</v>
      </c>
      <c r="D87" s="274" t="str">
        <f t="shared" si="1"/>
        <v/>
      </c>
    </row>
    <row r="88" s="259" customFormat="1" ht="36" customHeight="1" spans="1:4">
      <c r="A88" s="272" t="s">
        <v>1385</v>
      </c>
      <c r="B88" s="273">
        <v>0</v>
      </c>
      <c r="C88" s="273">
        <v>0</v>
      </c>
      <c r="D88" s="274" t="str">
        <f t="shared" si="1"/>
        <v/>
      </c>
    </row>
    <row r="89" s="259" customFormat="1" ht="36" customHeight="1" spans="1:4">
      <c r="A89" s="272" t="s">
        <v>1386</v>
      </c>
      <c r="B89" s="273">
        <f>SUM(B90:B97)</f>
        <v>0</v>
      </c>
      <c r="C89" s="273">
        <f>SUM(C90:C97)</f>
        <v>0</v>
      </c>
      <c r="D89" s="274" t="str">
        <f t="shared" si="1"/>
        <v/>
      </c>
    </row>
    <row r="90" s="259" customFormat="1" ht="36" customHeight="1" spans="1:4">
      <c r="A90" s="272" t="s">
        <v>1353</v>
      </c>
      <c r="B90" s="273">
        <v>0</v>
      </c>
      <c r="C90" s="273">
        <v>0</v>
      </c>
      <c r="D90" s="274" t="str">
        <f t="shared" si="1"/>
        <v/>
      </c>
    </row>
    <row r="91" s="259" customFormat="1" ht="36" customHeight="1" spans="1:4">
      <c r="A91" s="272" t="s">
        <v>1354</v>
      </c>
      <c r="B91" s="273">
        <v>0</v>
      </c>
      <c r="C91" s="273">
        <v>0</v>
      </c>
      <c r="D91" s="274" t="str">
        <f t="shared" si="1"/>
        <v/>
      </c>
    </row>
    <row r="92" s="259" customFormat="1" ht="36" customHeight="1" spans="1:4">
      <c r="A92" s="272" t="s">
        <v>1355</v>
      </c>
      <c r="B92" s="273">
        <v>0</v>
      </c>
      <c r="C92" s="273">
        <v>0</v>
      </c>
      <c r="D92" s="274" t="str">
        <f t="shared" si="1"/>
        <v/>
      </c>
    </row>
    <row r="93" s="259" customFormat="1" ht="36" customHeight="1" spans="1:4">
      <c r="A93" s="272" t="s">
        <v>1356</v>
      </c>
      <c r="B93" s="273">
        <v>0</v>
      </c>
      <c r="C93" s="273">
        <v>0</v>
      </c>
      <c r="D93" s="274" t="str">
        <f t="shared" si="1"/>
        <v/>
      </c>
    </row>
    <row r="94" s="259" customFormat="1" ht="36" customHeight="1" spans="1:4">
      <c r="A94" s="272" t="s">
        <v>1359</v>
      </c>
      <c r="B94" s="273">
        <v>0</v>
      </c>
      <c r="C94" s="273">
        <v>0</v>
      </c>
      <c r="D94" s="274" t="str">
        <f t="shared" si="1"/>
        <v/>
      </c>
    </row>
    <row r="95" s="259" customFormat="1" ht="36" customHeight="1" spans="1:4">
      <c r="A95" s="272" t="s">
        <v>1361</v>
      </c>
      <c r="B95" s="273">
        <v>0</v>
      </c>
      <c r="C95" s="273">
        <v>0</v>
      </c>
      <c r="D95" s="274" t="str">
        <f t="shared" si="1"/>
        <v/>
      </c>
    </row>
    <row r="96" s="259" customFormat="1" ht="36" customHeight="1" spans="1:4">
      <c r="A96" s="272" t="s">
        <v>1362</v>
      </c>
      <c r="B96" s="273">
        <v>0</v>
      </c>
      <c r="C96" s="273">
        <v>0</v>
      </c>
      <c r="D96" s="274" t="str">
        <f t="shared" si="1"/>
        <v/>
      </c>
    </row>
    <row r="97" s="259" customFormat="1" ht="36" customHeight="1" spans="1:4">
      <c r="A97" s="272" t="s">
        <v>1387</v>
      </c>
      <c r="B97" s="273">
        <v>0</v>
      </c>
      <c r="C97" s="273">
        <v>0</v>
      </c>
      <c r="D97" s="274" t="str">
        <f t="shared" si="1"/>
        <v/>
      </c>
    </row>
    <row r="98" s="259" customFormat="1" ht="36" customHeight="1" spans="1:4">
      <c r="A98" s="269" t="s">
        <v>1388</v>
      </c>
      <c r="B98" s="270">
        <f>SUM(B99,B104,B109,B114,B117)</f>
        <v>10</v>
      </c>
      <c r="C98" s="270">
        <f>SUM(C99,C104,C109,C114,C117)</f>
        <v>0</v>
      </c>
      <c r="D98" s="271">
        <f t="shared" si="1"/>
        <v>-1</v>
      </c>
    </row>
    <row r="99" s="259" customFormat="1" ht="36" customHeight="1" spans="1:4">
      <c r="A99" s="272" t="s">
        <v>1389</v>
      </c>
      <c r="B99" s="273">
        <f>SUM(B100:B103)</f>
        <v>10</v>
      </c>
      <c r="C99" s="273">
        <f>SUM(C100:C103)</f>
        <v>0</v>
      </c>
      <c r="D99" s="274">
        <f t="shared" si="1"/>
        <v>-1</v>
      </c>
    </row>
    <row r="100" s="259" customFormat="1" ht="36" customHeight="1" spans="1:4">
      <c r="A100" s="272" t="s">
        <v>1334</v>
      </c>
      <c r="B100" s="273">
        <v>0</v>
      </c>
      <c r="C100" s="273">
        <v>0</v>
      </c>
      <c r="D100" s="274" t="str">
        <f t="shared" si="1"/>
        <v/>
      </c>
    </row>
    <row r="101" s="259" customFormat="1" ht="36" customHeight="1" spans="1:4">
      <c r="A101" s="272" t="s">
        <v>1390</v>
      </c>
      <c r="B101" s="273">
        <v>0</v>
      </c>
      <c r="C101" s="273">
        <v>0</v>
      </c>
      <c r="D101" s="274" t="str">
        <f t="shared" si="1"/>
        <v/>
      </c>
    </row>
    <row r="102" s="259" customFormat="1" ht="36" customHeight="1" spans="1:4">
      <c r="A102" s="272" t="s">
        <v>1391</v>
      </c>
      <c r="B102" s="273">
        <v>0</v>
      </c>
      <c r="C102" s="273">
        <v>0</v>
      </c>
      <c r="D102" s="274" t="str">
        <f t="shared" si="1"/>
        <v/>
      </c>
    </row>
    <row r="103" s="259" customFormat="1" ht="36" customHeight="1" spans="1:4">
      <c r="A103" s="272" t="s">
        <v>1392</v>
      </c>
      <c r="B103" s="273">
        <v>10</v>
      </c>
      <c r="C103" s="273">
        <v>0</v>
      </c>
      <c r="D103" s="274">
        <f t="shared" si="1"/>
        <v>-1</v>
      </c>
    </row>
    <row r="104" s="259" customFormat="1" ht="36" customHeight="1" spans="1:4">
      <c r="A104" s="272" t="s">
        <v>1393</v>
      </c>
      <c r="B104" s="273">
        <f>SUM(B105:B108)</f>
        <v>0</v>
      </c>
      <c r="C104" s="273">
        <f>SUM(C105:C108)</f>
        <v>0</v>
      </c>
      <c r="D104" s="274" t="str">
        <f t="shared" si="1"/>
        <v/>
      </c>
    </row>
    <row r="105" s="259" customFormat="1" ht="36" customHeight="1" spans="1:4">
      <c r="A105" s="272" t="s">
        <v>1334</v>
      </c>
      <c r="B105" s="273">
        <v>0</v>
      </c>
      <c r="C105" s="273">
        <v>0</v>
      </c>
      <c r="D105" s="274" t="str">
        <f t="shared" si="1"/>
        <v/>
      </c>
    </row>
    <row r="106" s="259" customFormat="1" ht="36" customHeight="1" spans="1:4">
      <c r="A106" s="272" t="s">
        <v>1390</v>
      </c>
      <c r="B106" s="273">
        <v>0</v>
      </c>
      <c r="C106" s="273">
        <v>0</v>
      </c>
      <c r="D106" s="274" t="str">
        <f t="shared" si="1"/>
        <v/>
      </c>
    </row>
    <row r="107" s="259" customFormat="1" ht="36" customHeight="1" spans="1:4">
      <c r="A107" s="272" t="s">
        <v>1394</v>
      </c>
      <c r="B107" s="273">
        <v>0</v>
      </c>
      <c r="C107" s="273">
        <v>0</v>
      </c>
      <c r="D107" s="274" t="str">
        <f t="shared" si="1"/>
        <v/>
      </c>
    </row>
    <row r="108" s="259" customFormat="1" ht="36" customHeight="1" spans="1:4">
      <c r="A108" s="272" t="s">
        <v>1395</v>
      </c>
      <c r="B108" s="273">
        <v>0</v>
      </c>
      <c r="C108" s="273">
        <v>0</v>
      </c>
      <c r="D108" s="274" t="str">
        <f t="shared" si="1"/>
        <v/>
      </c>
    </row>
    <row r="109" s="259" customFormat="1" ht="36" customHeight="1" spans="1:4">
      <c r="A109" s="272" t="s">
        <v>1396</v>
      </c>
      <c r="B109" s="273">
        <f>SUM(B110:B113)</f>
        <v>0</v>
      </c>
      <c r="C109" s="273">
        <f>SUM(C110:C113)</f>
        <v>0</v>
      </c>
      <c r="D109" s="274" t="str">
        <f t="shared" si="1"/>
        <v/>
      </c>
    </row>
    <row r="110" s="259" customFormat="1" ht="36" customHeight="1" spans="1:4">
      <c r="A110" s="272" t="s">
        <v>1397</v>
      </c>
      <c r="B110" s="273">
        <v>0</v>
      </c>
      <c r="C110" s="273">
        <v>0</v>
      </c>
      <c r="D110" s="274" t="str">
        <f t="shared" si="1"/>
        <v/>
      </c>
    </row>
    <row r="111" s="259" customFormat="1" ht="36" customHeight="1" spans="1:4">
      <c r="A111" s="272" t="s">
        <v>1398</v>
      </c>
      <c r="B111" s="273">
        <v>0</v>
      </c>
      <c r="C111" s="273">
        <v>0</v>
      </c>
      <c r="D111" s="274" t="str">
        <f t="shared" si="1"/>
        <v/>
      </c>
    </row>
    <row r="112" s="259" customFormat="1" ht="36" customHeight="1" spans="1:4">
      <c r="A112" s="272" t="s">
        <v>1399</v>
      </c>
      <c r="B112" s="273">
        <v>0</v>
      </c>
      <c r="C112" s="273">
        <v>0</v>
      </c>
      <c r="D112" s="274" t="str">
        <f t="shared" si="1"/>
        <v/>
      </c>
    </row>
    <row r="113" s="259" customFormat="1" ht="36" customHeight="1" spans="1:4">
      <c r="A113" s="272" t="s">
        <v>1400</v>
      </c>
      <c r="B113" s="273">
        <v>0</v>
      </c>
      <c r="C113" s="273"/>
      <c r="D113" s="274" t="str">
        <f t="shared" si="1"/>
        <v/>
      </c>
    </row>
    <row r="114" s="259" customFormat="1" ht="36" customHeight="1" spans="1:4">
      <c r="A114" s="272" t="s">
        <v>1401</v>
      </c>
      <c r="B114" s="273">
        <f>SUM(B115:B116)</f>
        <v>0</v>
      </c>
      <c r="C114" s="273">
        <f>SUM(C115:C116)</f>
        <v>0</v>
      </c>
      <c r="D114" s="274" t="str">
        <f t="shared" si="1"/>
        <v/>
      </c>
    </row>
    <row r="115" s="259" customFormat="1" ht="36" customHeight="1" spans="1:4">
      <c r="A115" s="272" t="s">
        <v>1334</v>
      </c>
      <c r="B115" s="273">
        <v>0</v>
      </c>
      <c r="C115" s="273">
        <v>0</v>
      </c>
      <c r="D115" s="274" t="str">
        <f t="shared" si="1"/>
        <v/>
      </c>
    </row>
    <row r="116" s="259" customFormat="1" ht="36" customHeight="1" spans="1:4">
      <c r="A116" s="272" t="s">
        <v>1402</v>
      </c>
      <c r="B116" s="273">
        <v>0</v>
      </c>
      <c r="C116" s="273">
        <v>0</v>
      </c>
      <c r="D116" s="274" t="str">
        <f t="shared" si="1"/>
        <v/>
      </c>
    </row>
    <row r="117" s="259" customFormat="1" ht="36" customHeight="1" spans="1:4">
      <c r="A117" s="272" t="s">
        <v>1403</v>
      </c>
      <c r="B117" s="273">
        <f>SUM(B118:B121)</f>
        <v>0</v>
      </c>
      <c r="C117" s="273">
        <f>SUM(C118:C121)</f>
        <v>0</v>
      </c>
      <c r="D117" s="274" t="str">
        <f t="shared" si="1"/>
        <v/>
      </c>
    </row>
    <row r="118" s="259" customFormat="1" ht="36" customHeight="1" spans="1:4">
      <c r="A118" s="272" t="s">
        <v>1397</v>
      </c>
      <c r="B118" s="273">
        <v>0</v>
      </c>
      <c r="C118" s="273">
        <v>0</v>
      </c>
      <c r="D118" s="274" t="str">
        <f t="shared" si="1"/>
        <v/>
      </c>
    </row>
    <row r="119" s="259" customFormat="1" ht="36" customHeight="1" spans="1:4">
      <c r="A119" s="272" t="s">
        <v>1404</v>
      </c>
      <c r="B119" s="273">
        <v>0</v>
      </c>
      <c r="C119" s="273">
        <v>0</v>
      </c>
      <c r="D119" s="274" t="str">
        <f t="shared" si="1"/>
        <v/>
      </c>
    </row>
    <row r="120" s="259" customFormat="1" ht="36" customHeight="1" spans="1:4">
      <c r="A120" s="272" t="s">
        <v>1399</v>
      </c>
      <c r="B120" s="273">
        <v>0</v>
      </c>
      <c r="C120" s="273">
        <v>0</v>
      </c>
      <c r="D120" s="274" t="str">
        <f t="shared" si="1"/>
        <v/>
      </c>
    </row>
    <row r="121" s="259" customFormat="1" ht="36" customHeight="1" spans="1:4">
      <c r="A121" s="272" t="s">
        <v>1405</v>
      </c>
      <c r="B121" s="273">
        <v>0</v>
      </c>
      <c r="C121" s="273">
        <v>0</v>
      </c>
      <c r="D121" s="274" t="str">
        <f t="shared" si="1"/>
        <v/>
      </c>
    </row>
    <row r="122" s="259" customFormat="1" ht="36" customHeight="1" spans="1:4">
      <c r="A122" s="269" t="s">
        <v>1406</v>
      </c>
      <c r="B122" s="270">
        <f>SUM(B123,B128,B133,B138,B147,B154,B163,B166,B169:B170)</f>
        <v>156000</v>
      </c>
      <c r="C122" s="270">
        <f>SUM(C123,C128,C133,C138,C147,C154,C163,C166,C169:C170)</f>
        <v>15152</v>
      </c>
      <c r="D122" s="271">
        <f t="shared" si="1"/>
        <v>-0.903</v>
      </c>
    </row>
    <row r="123" s="259" customFormat="1" ht="36" customHeight="1" spans="1:4">
      <c r="A123" s="272" t="s">
        <v>1407</v>
      </c>
      <c r="B123" s="273">
        <f>SUM(B124:B127)</f>
        <v>0</v>
      </c>
      <c r="C123" s="273">
        <f>SUM(C124:C127)</f>
        <v>0</v>
      </c>
      <c r="D123" s="274" t="str">
        <f t="shared" si="1"/>
        <v/>
      </c>
    </row>
    <row r="124" s="259" customFormat="1" ht="36" customHeight="1" spans="1:4">
      <c r="A124" s="272" t="s">
        <v>1408</v>
      </c>
      <c r="B124" s="273">
        <v>0</v>
      </c>
      <c r="C124" s="273">
        <v>0</v>
      </c>
      <c r="D124" s="274" t="str">
        <f t="shared" si="1"/>
        <v/>
      </c>
    </row>
    <row r="125" s="259" customFormat="1" ht="36" customHeight="1" spans="1:4">
      <c r="A125" s="272" t="s">
        <v>1409</v>
      </c>
      <c r="B125" s="273">
        <v>0</v>
      </c>
      <c r="C125" s="273">
        <v>0</v>
      </c>
      <c r="D125" s="274" t="str">
        <f t="shared" si="1"/>
        <v/>
      </c>
    </row>
    <row r="126" s="259" customFormat="1" ht="36" customHeight="1" spans="1:4">
      <c r="A126" s="272" t="s">
        <v>1410</v>
      </c>
      <c r="B126" s="273">
        <v>0</v>
      </c>
      <c r="C126" s="273">
        <v>0</v>
      </c>
      <c r="D126" s="274" t="str">
        <f t="shared" si="1"/>
        <v/>
      </c>
    </row>
    <row r="127" s="259" customFormat="1" ht="36" customHeight="1" spans="1:4">
      <c r="A127" s="272" t="s">
        <v>1411</v>
      </c>
      <c r="B127" s="273">
        <v>0</v>
      </c>
      <c r="C127" s="273">
        <v>0</v>
      </c>
      <c r="D127" s="274" t="str">
        <f t="shared" si="1"/>
        <v/>
      </c>
    </row>
    <row r="128" s="259" customFormat="1" ht="36" customHeight="1" spans="1:4">
      <c r="A128" s="272" t="s">
        <v>1412</v>
      </c>
      <c r="B128" s="273">
        <f>SUM(B129:B132)</f>
        <v>0</v>
      </c>
      <c r="C128" s="273">
        <f>SUM(C129:C132)</f>
        <v>15152</v>
      </c>
      <c r="D128" s="274" t="str">
        <f t="shared" si="1"/>
        <v/>
      </c>
    </row>
    <row r="129" s="259" customFormat="1" ht="36" customHeight="1" spans="1:4">
      <c r="A129" s="272" t="s">
        <v>1410</v>
      </c>
      <c r="B129" s="273">
        <v>0</v>
      </c>
      <c r="C129" s="273">
        <v>15152</v>
      </c>
      <c r="D129" s="274" t="str">
        <f t="shared" si="1"/>
        <v/>
      </c>
    </row>
    <row r="130" s="259" customFormat="1" ht="36" customHeight="1" spans="1:4">
      <c r="A130" s="272" t="s">
        <v>1413</v>
      </c>
      <c r="B130" s="273">
        <v>0</v>
      </c>
      <c r="C130" s="273">
        <v>0</v>
      </c>
      <c r="D130" s="274" t="str">
        <f t="shared" si="1"/>
        <v/>
      </c>
    </row>
    <row r="131" s="259" customFormat="1" ht="36" customHeight="1" spans="1:4">
      <c r="A131" s="272" t="s">
        <v>1414</v>
      </c>
      <c r="B131" s="273">
        <v>0</v>
      </c>
      <c r="C131" s="273">
        <v>0</v>
      </c>
      <c r="D131" s="274" t="str">
        <f t="shared" si="1"/>
        <v/>
      </c>
    </row>
    <row r="132" s="259" customFormat="1" ht="36" customHeight="1" spans="1:4">
      <c r="A132" s="272" t="s">
        <v>1415</v>
      </c>
      <c r="B132" s="273">
        <v>0</v>
      </c>
      <c r="C132" s="273">
        <v>0</v>
      </c>
      <c r="D132" s="274" t="str">
        <f t="shared" ref="D132:D195" si="2">IF(B132&lt;&gt;0,C132/B132-1,"")</f>
        <v/>
      </c>
    </row>
    <row r="133" s="259" customFormat="1" ht="36" customHeight="1" spans="1:4">
      <c r="A133" s="272" t="s">
        <v>1416</v>
      </c>
      <c r="B133" s="273">
        <f>SUM(B134:B137)</f>
        <v>0</v>
      </c>
      <c r="C133" s="273">
        <f>SUM(C134:C137)</f>
        <v>0</v>
      </c>
      <c r="D133" s="274" t="str">
        <f t="shared" si="2"/>
        <v/>
      </c>
    </row>
    <row r="134" s="259" customFormat="1" ht="36" customHeight="1" spans="1:4">
      <c r="A134" s="272" t="s">
        <v>1417</v>
      </c>
      <c r="B134" s="273">
        <v>0</v>
      </c>
      <c r="C134" s="273">
        <v>0</v>
      </c>
      <c r="D134" s="274" t="str">
        <f t="shared" si="2"/>
        <v/>
      </c>
    </row>
    <row r="135" s="259" customFormat="1" ht="36" customHeight="1" spans="1:4">
      <c r="A135" s="272" t="s">
        <v>1418</v>
      </c>
      <c r="B135" s="273">
        <v>0</v>
      </c>
      <c r="C135" s="273">
        <v>0</v>
      </c>
      <c r="D135" s="274" t="str">
        <f t="shared" si="2"/>
        <v/>
      </c>
    </row>
    <row r="136" s="259" customFormat="1" ht="36" customHeight="1" spans="1:4">
      <c r="A136" s="272" t="s">
        <v>1419</v>
      </c>
      <c r="B136" s="273">
        <v>0</v>
      </c>
      <c r="C136" s="273">
        <v>0</v>
      </c>
      <c r="D136" s="274" t="str">
        <f t="shared" si="2"/>
        <v/>
      </c>
    </row>
    <row r="137" s="259" customFormat="1" ht="36" customHeight="1" spans="1:4">
      <c r="A137" s="272" t="s">
        <v>1420</v>
      </c>
      <c r="B137" s="273">
        <v>0</v>
      </c>
      <c r="C137" s="273">
        <v>0</v>
      </c>
      <c r="D137" s="274" t="str">
        <f t="shared" si="2"/>
        <v/>
      </c>
    </row>
    <row r="138" s="259" customFormat="1" ht="36" customHeight="1" spans="1:4">
      <c r="A138" s="272" t="s">
        <v>1421</v>
      </c>
      <c r="B138" s="273">
        <f>SUM(B139:B146)</f>
        <v>0</v>
      </c>
      <c r="C138" s="273">
        <f>SUM(C139:C146)</f>
        <v>0</v>
      </c>
      <c r="D138" s="274" t="str">
        <f t="shared" si="2"/>
        <v/>
      </c>
    </row>
    <row r="139" s="259" customFormat="1" ht="36" customHeight="1" spans="1:4">
      <c r="A139" s="272" t="s">
        <v>1422</v>
      </c>
      <c r="B139" s="273">
        <v>0</v>
      </c>
      <c r="C139" s="273">
        <v>0</v>
      </c>
      <c r="D139" s="274" t="str">
        <f t="shared" si="2"/>
        <v/>
      </c>
    </row>
    <row r="140" s="259" customFormat="1" ht="36" customHeight="1" spans="1:4">
      <c r="A140" s="272" t="s">
        <v>1423</v>
      </c>
      <c r="B140" s="273">
        <v>0</v>
      </c>
      <c r="C140" s="273">
        <v>0</v>
      </c>
      <c r="D140" s="274" t="str">
        <f t="shared" si="2"/>
        <v/>
      </c>
    </row>
    <row r="141" s="259" customFormat="1" ht="36" customHeight="1" spans="1:4">
      <c r="A141" s="272" t="s">
        <v>1424</v>
      </c>
      <c r="B141" s="273">
        <v>0</v>
      </c>
      <c r="C141" s="273">
        <v>0</v>
      </c>
      <c r="D141" s="274" t="str">
        <f t="shared" si="2"/>
        <v/>
      </c>
    </row>
    <row r="142" s="259" customFormat="1" ht="36" customHeight="1" spans="1:4">
      <c r="A142" s="272" t="s">
        <v>1425</v>
      </c>
      <c r="B142" s="273">
        <v>0</v>
      </c>
      <c r="C142" s="273">
        <v>0</v>
      </c>
      <c r="D142" s="274" t="str">
        <f t="shared" si="2"/>
        <v/>
      </c>
    </row>
    <row r="143" s="259" customFormat="1" ht="36" customHeight="1" spans="1:4">
      <c r="A143" s="272" t="s">
        <v>1426</v>
      </c>
      <c r="B143" s="273">
        <v>0</v>
      </c>
      <c r="C143" s="273">
        <v>0</v>
      </c>
      <c r="D143" s="274" t="str">
        <f t="shared" si="2"/>
        <v/>
      </c>
    </row>
    <row r="144" s="259" customFormat="1" ht="36" customHeight="1" spans="1:4">
      <c r="A144" s="272" t="s">
        <v>1427</v>
      </c>
      <c r="B144" s="273">
        <v>0</v>
      </c>
      <c r="C144" s="273">
        <v>0</v>
      </c>
      <c r="D144" s="274" t="str">
        <f t="shared" si="2"/>
        <v/>
      </c>
    </row>
    <row r="145" s="259" customFormat="1" ht="36" customHeight="1" spans="1:4">
      <c r="A145" s="272" t="s">
        <v>1428</v>
      </c>
      <c r="B145" s="273">
        <v>0</v>
      </c>
      <c r="C145" s="273">
        <v>0</v>
      </c>
      <c r="D145" s="274" t="str">
        <f t="shared" si="2"/>
        <v/>
      </c>
    </row>
    <row r="146" s="259" customFormat="1" ht="36" customHeight="1" spans="1:4">
      <c r="A146" s="272" t="s">
        <v>1429</v>
      </c>
      <c r="B146" s="273">
        <v>0</v>
      </c>
      <c r="C146" s="273">
        <v>0</v>
      </c>
      <c r="D146" s="274" t="str">
        <f t="shared" si="2"/>
        <v/>
      </c>
    </row>
    <row r="147" s="259" customFormat="1" ht="36" customHeight="1" spans="1:4">
      <c r="A147" s="272" t="s">
        <v>1430</v>
      </c>
      <c r="B147" s="273">
        <f>SUM(B148:B153)</f>
        <v>0</v>
      </c>
      <c r="C147" s="273">
        <f>SUM(C148:C153)</f>
        <v>0</v>
      </c>
      <c r="D147" s="274" t="str">
        <f t="shared" si="2"/>
        <v/>
      </c>
    </row>
    <row r="148" s="259" customFormat="1" ht="36" customHeight="1" spans="1:4">
      <c r="A148" s="272" t="s">
        <v>1431</v>
      </c>
      <c r="B148" s="273">
        <v>0</v>
      </c>
      <c r="C148" s="273">
        <v>0</v>
      </c>
      <c r="D148" s="274" t="str">
        <f t="shared" si="2"/>
        <v/>
      </c>
    </row>
    <row r="149" s="259" customFormat="1" ht="36" customHeight="1" spans="1:4">
      <c r="A149" s="272" t="s">
        <v>1432</v>
      </c>
      <c r="B149" s="273">
        <v>0</v>
      </c>
      <c r="C149" s="273">
        <v>0</v>
      </c>
      <c r="D149" s="274" t="str">
        <f t="shared" si="2"/>
        <v/>
      </c>
    </row>
    <row r="150" s="259" customFormat="1" ht="36" customHeight="1" spans="1:4">
      <c r="A150" s="272" t="s">
        <v>1433</v>
      </c>
      <c r="B150" s="273">
        <v>0</v>
      </c>
      <c r="C150" s="273">
        <v>0</v>
      </c>
      <c r="D150" s="274" t="str">
        <f t="shared" si="2"/>
        <v/>
      </c>
    </row>
    <row r="151" s="259" customFormat="1" ht="36" customHeight="1" spans="1:4">
      <c r="A151" s="272" t="s">
        <v>1434</v>
      </c>
      <c r="B151" s="273">
        <v>0</v>
      </c>
      <c r="C151" s="273">
        <v>0</v>
      </c>
      <c r="D151" s="274" t="str">
        <f t="shared" si="2"/>
        <v/>
      </c>
    </row>
    <row r="152" s="259" customFormat="1" ht="36" customHeight="1" spans="1:4">
      <c r="A152" s="272" t="s">
        <v>1435</v>
      </c>
      <c r="B152" s="273">
        <v>0</v>
      </c>
      <c r="C152" s="273">
        <v>0</v>
      </c>
      <c r="D152" s="274" t="str">
        <f t="shared" si="2"/>
        <v/>
      </c>
    </row>
    <row r="153" s="259" customFormat="1" ht="36" customHeight="1" spans="1:4">
      <c r="A153" s="272" t="s">
        <v>1436</v>
      </c>
      <c r="B153" s="273">
        <v>0</v>
      </c>
      <c r="C153" s="273">
        <v>0</v>
      </c>
      <c r="D153" s="274" t="str">
        <f t="shared" si="2"/>
        <v/>
      </c>
    </row>
    <row r="154" s="259" customFormat="1" ht="36" customHeight="1" spans="1:4">
      <c r="A154" s="272" t="s">
        <v>1437</v>
      </c>
      <c r="B154" s="273">
        <f>SUM(B155:B162)</f>
        <v>0</v>
      </c>
      <c r="C154" s="273">
        <f>SUM(C155:C162)</f>
        <v>0</v>
      </c>
      <c r="D154" s="274" t="str">
        <f t="shared" si="2"/>
        <v/>
      </c>
    </row>
    <row r="155" s="259" customFormat="1" ht="36" customHeight="1" spans="1:4">
      <c r="A155" s="272" t="s">
        <v>1438</v>
      </c>
      <c r="B155" s="273">
        <v>0</v>
      </c>
      <c r="C155" s="273">
        <v>0</v>
      </c>
      <c r="D155" s="274" t="str">
        <f t="shared" si="2"/>
        <v/>
      </c>
    </row>
    <row r="156" s="259" customFormat="1" ht="36" customHeight="1" spans="1:4">
      <c r="A156" s="272" t="s">
        <v>1439</v>
      </c>
      <c r="B156" s="273">
        <v>0</v>
      </c>
      <c r="C156" s="273">
        <v>0</v>
      </c>
      <c r="D156" s="274" t="str">
        <f t="shared" si="2"/>
        <v/>
      </c>
    </row>
    <row r="157" s="259" customFormat="1" ht="36" customHeight="1" spans="1:4">
      <c r="A157" s="272" t="s">
        <v>1440</v>
      </c>
      <c r="B157" s="273">
        <v>0</v>
      </c>
      <c r="C157" s="273">
        <v>0</v>
      </c>
      <c r="D157" s="274" t="str">
        <f t="shared" si="2"/>
        <v/>
      </c>
    </row>
    <row r="158" s="259" customFormat="1" ht="36" customHeight="1" spans="1:4">
      <c r="A158" s="272" t="s">
        <v>1441</v>
      </c>
      <c r="B158" s="273">
        <v>0</v>
      </c>
      <c r="C158" s="273">
        <v>0</v>
      </c>
      <c r="D158" s="274" t="str">
        <f t="shared" si="2"/>
        <v/>
      </c>
    </row>
    <row r="159" s="259" customFormat="1" ht="36" customHeight="1" spans="1:4">
      <c r="A159" s="272" t="s">
        <v>1442</v>
      </c>
      <c r="B159" s="273">
        <v>0</v>
      </c>
      <c r="C159" s="273">
        <v>0</v>
      </c>
      <c r="D159" s="274" t="str">
        <f t="shared" si="2"/>
        <v/>
      </c>
    </row>
    <row r="160" s="259" customFormat="1" ht="36" customHeight="1" spans="1:4">
      <c r="A160" s="272" t="s">
        <v>1443</v>
      </c>
      <c r="B160" s="273">
        <v>0</v>
      </c>
      <c r="C160" s="273">
        <v>0</v>
      </c>
      <c r="D160" s="274" t="str">
        <f t="shared" si="2"/>
        <v/>
      </c>
    </row>
    <row r="161" s="259" customFormat="1" ht="36" customHeight="1" spans="1:4">
      <c r="A161" s="272" t="s">
        <v>1444</v>
      </c>
      <c r="B161" s="273">
        <v>0</v>
      </c>
      <c r="C161" s="273">
        <v>0</v>
      </c>
      <c r="D161" s="274" t="str">
        <f t="shared" si="2"/>
        <v/>
      </c>
    </row>
    <row r="162" s="259" customFormat="1" ht="36" customHeight="1" spans="1:4">
      <c r="A162" s="272" t="s">
        <v>1445</v>
      </c>
      <c r="B162" s="273">
        <v>0</v>
      </c>
      <c r="C162" s="273">
        <v>0</v>
      </c>
      <c r="D162" s="274" t="str">
        <f t="shared" si="2"/>
        <v/>
      </c>
    </row>
    <row r="163" s="259" customFormat="1" ht="36" customHeight="1" spans="1:4">
      <c r="A163" s="272" t="s">
        <v>1446</v>
      </c>
      <c r="B163" s="273">
        <f>SUM(B164:B165)</f>
        <v>0</v>
      </c>
      <c r="C163" s="273">
        <f>SUM(C164:C165)</f>
        <v>0</v>
      </c>
      <c r="D163" s="274" t="str">
        <f t="shared" si="2"/>
        <v/>
      </c>
    </row>
    <row r="164" s="259" customFormat="1" ht="36" customHeight="1" spans="1:4">
      <c r="A164" s="272" t="s">
        <v>1408</v>
      </c>
      <c r="B164" s="273">
        <v>0</v>
      </c>
      <c r="C164" s="273">
        <v>0</v>
      </c>
      <c r="D164" s="274" t="str">
        <f t="shared" si="2"/>
        <v/>
      </c>
    </row>
    <row r="165" s="259" customFormat="1" ht="36" customHeight="1" spans="1:4">
      <c r="A165" s="272" t="s">
        <v>1447</v>
      </c>
      <c r="B165" s="273">
        <v>0</v>
      </c>
      <c r="C165" s="273">
        <v>0</v>
      </c>
      <c r="D165" s="274" t="str">
        <f t="shared" si="2"/>
        <v/>
      </c>
    </row>
    <row r="166" s="259" customFormat="1" ht="36" customHeight="1" spans="1:4">
      <c r="A166" s="272" t="s">
        <v>1448</v>
      </c>
      <c r="B166" s="273">
        <f>SUM(B167:B168)</f>
        <v>156000</v>
      </c>
      <c r="C166" s="273">
        <f>SUM(C167:C168)</f>
        <v>0</v>
      </c>
      <c r="D166" s="274">
        <f t="shared" si="2"/>
        <v>-1</v>
      </c>
    </row>
    <row r="167" s="259" customFormat="1" ht="36" customHeight="1" spans="1:4">
      <c r="A167" s="272" t="s">
        <v>1408</v>
      </c>
      <c r="B167" s="273">
        <v>156000</v>
      </c>
      <c r="C167" s="273"/>
      <c r="D167" s="274">
        <f t="shared" si="2"/>
        <v>-1</v>
      </c>
    </row>
    <row r="168" s="259" customFormat="1" ht="36" customHeight="1" spans="1:4">
      <c r="A168" s="272" t="s">
        <v>1449</v>
      </c>
      <c r="B168" s="273">
        <v>0</v>
      </c>
      <c r="C168" s="273"/>
      <c r="D168" s="274" t="str">
        <f t="shared" si="2"/>
        <v/>
      </c>
    </row>
    <row r="169" s="259" customFormat="1" ht="36" customHeight="1" spans="1:4">
      <c r="A169" s="272" t="s">
        <v>1450</v>
      </c>
      <c r="B169" s="273">
        <v>0</v>
      </c>
      <c r="C169" s="273">
        <v>0</v>
      </c>
      <c r="D169" s="274" t="str">
        <f t="shared" si="2"/>
        <v/>
      </c>
    </row>
    <row r="170" s="259" customFormat="1" ht="36" customHeight="1" spans="1:4">
      <c r="A170" s="272" t="s">
        <v>1451</v>
      </c>
      <c r="B170" s="273">
        <f>SUM(B171:B173)</f>
        <v>0</v>
      </c>
      <c r="C170" s="273">
        <f>SUM(C171:C173)</f>
        <v>0</v>
      </c>
      <c r="D170" s="274" t="str">
        <f t="shared" si="2"/>
        <v/>
      </c>
    </row>
    <row r="171" s="259" customFormat="1" ht="36" customHeight="1" spans="1:4">
      <c r="A171" s="272" t="s">
        <v>1417</v>
      </c>
      <c r="B171" s="273">
        <v>0</v>
      </c>
      <c r="C171" s="273">
        <v>0</v>
      </c>
      <c r="D171" s="274" t="str">
        <f t="shared" si="2"/>
        <v/>
      </c>
    </row>
    <row r="172" s="259" customFormat="1" ht="36" customHeight="1" spans="1:4">
      <c r="A172" s="272" t="s">
        <v>1419</v>
      </c>
      <c r="B172" s="273">
        <v>0</v>
      </c>
      <c r="C172" s="273">
        <v>0</v>
      </c>
      <c r="D172" s="274" t="str">
        <f t="shared" si="2"/>
        <v/>
      </c>
    </row>
    <row r="173" s="259" customFormat="1" ht="36" customHeight="1" spans="1:4">
      <c r="A173" s="272" t="s">
        <v>1452</v>
      </c>
      <c r="B173" s="273">
        <v>0</v>
      </c>
      <c r="C173" s="273">
        <v>0</v>
      </c>
      <c r="D173" s="274" t="str">
        <f t="shared" si="2"/>
        <v/>
      </c>
    </row>
    <row r="174" s="259" customFormat="1" ht="36" customHeight="1" spans="1:4">
      <c r="A174" s="269" t="s">
        <v>1453</v>
      </c>
      <c r="B174" s="270">
        <f>SUM(B175)</f>
        <v>0</v>
      </c>
      <c r="C174" s="270">
        <f>SUM(C175)</f>
        <v>0</v>
      </c>
      <c r="D174" s="271" t="str">
        <f t="shared" si="2"/>
        <v/>
      </c>
    </row>
    <row r="175" s="259" customFormat="1" ht="36" customHeight="1" spans="1:4">
      <c r="A175" s="272" t="s">
        <v>1454</v>
      </c>
      <c r="B175" s="273">
        <f>SUM(B176:B177)</f>
        <v>0</v>
      </c>
      <c r="C175" s="273">
        <f>SUM(C176:C177)</f>
        <v>0</v>
      </c>
      <c r="D175" s="274" t="str">
        <f t="shared" si="2"/>
        <v/>
      </c>
    </row>
    <row r="176" s="259" customFormat="1" ht="36" customHeight="1" spans="1:4">
      <c r="A176" s="272" t="s">
        <v>1455</v>
      </c>
      <c r="B176" s="273">
        <v>0</v>
      </c>
      <c r="C176" s="273">
        <v>0</v>
      </c>
      <c r="D176" s="274" t="str">
        <f t="shared" si="2"/>
        <v/>
      </c>
    </row>
    <row r="177" s="259" customFormat="1" ht="36" customHeight="1" spans="1:4">
      <c r="A177" s="272" t="s">
        <v>1456</v>
      </c>
      <c r="B177" s="273">
        <v>0</v>
      </c>
      <c r="C177" s="273">
        <v>0</v>
      </c>
      <c r="D177" s="274" t="str">
        <f t="shared" si="2"/>
        <v/>
      </c>
    </row>
    <row r="178" s="259" customFormat="1" ht="36" customHeight="1" spans="1:4">
      <c r="A178" s="269" t="s">
        <v>1457</v>
      </c>
      <c r="B178" s="270">
        <f>SUM(B180:B183,B192)</f>
        <v>247292</v>
      </c>
      <c r="C178" s="270">
        <f>SUM(C180:C183,C192)</f>
        <v>74270</v>
      </c>
      <c r="D178" s="271">
        <f t="shared" si="2"/>
        <v>-0.7</v>
      </c>
    </row>
    <row r="179" s="259" customFormat="1" ht="36" customHeight="1" spans="1:4">
      <c r="A179" s="272" t="s">
        <v>1458</v>
      </c>
      <c r="B179" s="273">
        <f>SUM(B180:B182)</f>
        <v>244900</v>
      </c>
      <c r="C179" s="273">
        <f>SUM(C180:C182)</f>
        <v>71100</v>
      </c>
      <c r="D179" s="274">
        <f t="shared" si="2"/>
        <v>-0.71</v>
      </c>
    </row>
    <row r="180" s="259" customFormat="1" ht="36" customHeight="1" spans="1:4">
      <c r="A180" s="272" t="s">
        <v>1459</v>
      </c>
      <c r="B180" s="273"/>
      <c r="C180" s="273">
        <v>0</v>
      </c>
      <c r="D180" s="274" t="str">
        <f t="shared" si="2"/>
        <v/>
      </c>
    </row>
    <row r="181" s="259" customFormat="1" ht="36" customHeight="1" spans="1:4">
      <c r="A181" s="272" t="s">
        <v>1460</v>
      </c>
      <c r="B181" s="273">
        <v>244900</v>
      </c>
      <c r="C181" s="273">
        <v>71100</v>
      </c>
      <c r="D181" s="274">
        <f t="shared" si="2"/>
        <v>-0.71</v>
      </c>
    </row>
    <row r="182" s="259" customFormat="1" ht="36" customHeight="1" spans="1:4">
      <c r="A182" s="272" t="s">
        <v>1461</v>
      </c>
      <c r="B182" s="273">
        <v>0</v>
      </c>
      <c r="C182" s="273">
        <v>0</v>
      </c>
      <c r="D182" s="274" t="str">
        <f t="shared" si="2"/>
        <v/>
      </c>
    </row>
    <row r="183" s="259" customFormat="1" ht="36" customHeight="1" spans="1:4">
      <c r="A183" s="272" t="s">
        <v>1462</v>
      </c>
      <c r="B183" s="273">
        <f>SUM(B184:B191)</f>
        <v>628</v>
      </c>
      <c r="C183" s="273">
        <f>SUM(C184:C191)</f>
        <v>400</v>
      </c>
      <c r="D183" s="274">
        <f t="shared" si="2"/>
        <v>-0.363</v>
      </c>
    </row>
    <row r="184" s="259" customFormat="1" ht="36" customHeight="1" spans="1:4">
      <c r="A184" s="272" t="s">
        <v>1463</v>
      </c>
      <c r="B184" s="273">
        <v>0</v>
      </c>
      <c r="C184" s="273"/>
      <c r="D184" s="274" t="str">
        <f t="shared" si="2"/>
        <v/>
      </c>
    </row>
    <row r="185" s="259" customFormat="1" ht="36" customHeight="1" spans="1:4">
      <c r="A185" s="272" t="s">
        <v>1464</v>
      </c>
      <c r="B185" s="273">
        <v>0</v>
      </c>
      <c r="C185" s="273">
        <v>0</v>
      </c>
      <c r="D185" s="274" t="str">
        <f t="shared" si="2"/>
        <v/>
      </c>
    </row>
    <row r="186" s="259" customFormat="1" ht="36" customHeight="1" spans="1:4">
      <c r="A186" s="272" t="s">
        <v>1465</v>
      </c>
      <c r="B186" s="273">
        <v>628</v>
      </c>
      <c r="C186" s="273">
        <v>400</v>
      </c>
      <c r="D186" s="274">
        <f t="shared" si="2"/>
        <v>-0.363</v>
      </c>
    </row>
    <row r="187" s="259" customFormat="1" ht="36" customHeight="1" spans="1:4">
      <c r="A187" s="272" t="s">
        <v>1466</v>
      </c>
      <c r="B187" s="273">
        <v>0</v>
      </c>
      <c r="C187" s="273">
        <v>0</v>
      </c>
      <c r="D187" s="274" t="str">
        <f t="shared" si="2"/>
        <v/>
      </c>
    </row>
    <row r="188" s="259" customFormat="1" ht="36" customHeight="1" spans="1:4">
      <c r="A188" s="272" t="s">
        <v>1467</v>
      </c>
      <c r="B188" s="273">
        <v>0</v>
      </c>
      <c r="C188" s="273">
        <v>0</v>
      </c>
      <c r="D188" s="274" t="str">
        <f t="shared" si="2"/>
        <v/>
      </c>
    </row>
    <row r="189" s="259" customFormat="1" ht="36" customHeight="1" spans="1:4">
      <c r="A189" s="272" t="s">
        <v>1468</v>
      </c>
      <c r="B189" s="273">
        <v>0</v>
      </c>
      <c r="C189" s="273">
        <v>0</v>
      </c>
      <c r="D189" s="274" t="str">
        <f t="shared" si="2"/>
        <v/>
      </c>
    </row>
    <row r="190" s="259" customFormat="1" ht="36" customHeight="1" spans="1:4">
      <c r="A190" s="272" t="s">
        <v>1469</v>
      </c>
      <c r="B190" s="273"/>
      <c r="C190" s="273">
        <v>0</v>
      </c>
      <c r="D190" s="274" t="str">
        <f t="shared" si="2"/>
        <v/>
      </c>
    </row>
    <row r="191" s="259" customFormat="1" ht="36" customHeight="1" spans="1:4">
      <c r="A191" s="272" t="s">
        <v>1470</v>
      </c>
      <c r="B191" s="273">
        <v>0</v>
      </c>
      <c r="C191" s="273">
        <v>0</v>
      </c>
      <c r="D191" s="274" t="str">
        <f t="shared" si="2"/>
        <v/>
      </c>
    </row>
    <row r="192" s="259" customFormat="1" ht="36" customHeight="1" spans="1:4">
      <c r="A192" s="272" t="s">
        <v>1471</v>
      </c>
      <c r="B192" s="273">
        <f>SUM(B193:B203)</f>
        <v>1764</v>
      </c>
      <c r="C192" s="273">
        <f>SUM(C193:C203)</f>
        <v>2770</v>
      </c>
      <c r="D192" s="274">
        <f t="shared" si="2"/>
        <v>0.57</v>
      </c>
    </row>
    <row r="193" s="259" customFormat="1" ht="36" customHeight="1" spans="1:4">
      <c r="A193" s="272" t="s">
        <v>1472</v>
      </c>
      <c r="B193" s="273">
        <v>0</v>
      </c>
      <c r="C193" s="273">
        <v>0</v>
      </c>
      <c r="D193" s="274" t="str">
        <f t="shared" si="2"/>
        <v/>
      </c>
    </row>
    <row r="194" s="259" customFormat="1" ht="36" customHeight="1" spans="1:4">
      <c r="A194" s="272" t="s">
        <v>1473</v>
      </c>
      <c r="B194" s="273">
        <v>94</v>
      </c>
      <c r="C194" s="273">
        <v>132</v>
      </c>
      <c r="D194" s="274">
        <f t="shared" si="2"/>
        <v>0.404</v>
      </c>
    </row>
    <row r="195" s="259" customFormat="1" ht="36" customHeight="1" spans="1:4">
      <c r="A195" s="272" t="s">
        <v>1474</v>
      </c>
      <c r="B195" s="273">
        <v>1341</v>
      </c>
      <c r="C195" s="273">
        <v>2338</v>
      </c>
      <c r="D195" s="274">
        <f t="shared" si="2"/>
        <v>0.743</v>
      </c>
    </row>
    <row r="196" s="259" customFormat="1" ht="36" customHeight="1" spans="1:4">
      <c r="A196" s="272" t="s">
        <v>1475</v>
      </c>
      <c r="B196" s="273">
        <v>0</v>
      </c>
      <c r="C196" s="273">
        <v>0</v>
      </c>
      <c r="D196" s="274" t="str">
        <f t="shared" ref="D196:D259" si="3">IF(B196&lt;&gt;0,C196/B196-1,"")</f>
        <v/>
      </c>
    </row>
    <row r="197" s="259" customFormat="1" ht="36" customHeight="1" spans="1:4">
      <c r="A197" s="272" t="s">
        <v>1476</v>
      </c>
      <c r="B197" s="273">
        <v>0</v>
      </c>
      <c r="C197" s="273">
        <v>0</v>
      </c>
      <c r="D197" s="274" t="str">
        <f t="shared" si="3"/>
        <v/>
      </c>
    </row>
    <row r="198" s="259" customFormat="1" ht="36" customHeight="1" spans="1:4">
      <c r="A198" s="272" t="s">
        <v>1477</v>
      </c>
      <c r="B198" s="273">
        <v>329</v>
      </c>
      <c r="C198" s="273">
        <v>300</v>
      </c>
      <c r="D198" s="274">
        <f t="shared" si="3"/>
        <v>-0.088</v>
      </c>
    </row>
    <row r="199" s="259" customFormat="1" ht="36" customHeight="1" spans="1:4">
      <c r="A199" s="272" t="s">
        <v>1478</v>
      </c>
      <c r="B199" s="273"/>
      <c r="C199" s="273"/>
      <c r="D199" s="274" t="str">
        <f t="shared" si="3"/>
        <v/>
      </c>
    </row>
    <row r="200" s="259" customFormat="1" ht="36" customHeight="1" spans="1:4">
      <c r="A200" s="272" t="s">
        <v>1479</v>
      </c>
      <c r="B200" s="273">
        <v>0</v>
      </c>
      <c r="C200" s="273">
        <v>0</v>
      </c>
      <c r="D200" s="274" t="str">
        <f t="shared" si="3"/>
        <v/>
      </c>
    </row>
    <row r="201" s="259" customFormat="1" ht="36" customHeight="1" spans="1:4">
      <c r="A201" s="272" t="s">
        <v>1480</v>
      </c>
      <c r="B201" s="273">
        <v>0</v>
      </c>
      <c r="C201" s="273">
        <v>0</v>
      </c>
      <c r="D201" s="274" t="str">
        <f t="shared" si="3"/>
        <v/>
      </c>
    </row>
    <row r="202" s="259" customFormat="1" ht="36" customHeight="1" spans="1:4">
      <c r="A202" s="272" t="s">
        <v>1481</v>
      </c>
      <c r="B202" s="273">
        <v>0</v>
      </c>
      <c r="C202" s="273">
        <v>0</v>
      </c>
      <c r="D202" s="274" t="str">
        <f t="shared" si="3"/>
        <v/>
      </c>
    </row>
    <row r="203" s="259" customFormat="1" ht="36" customHeight="1" spans="1:4">
      <c r="A203" s="272" t="s">
        <v>1482</v>
      </c>
      <c r="B203" s="273">
        <v>0</v>
      </c>
      <c r="C203" s="273">
        <v>0</v>
      </c>
      <c r="D203" s="274" t="str">
        <f t="shared" si="3"/>
        <v/>
      </c>
    </row>
    <row r="204" s="259" customFormat="1" ht="36" customHeight="1" spans="1:4">
      <c r="A204" s="269" t="s">
        <v>1483</v>
      </c>
      <c r="B204" s="270">
        <f>B205</f>
        <v>28448</v>
      </c>
      <c r="C204" s="270">
        <f>C205</f>
        <v>39771</v>
      </c>
      <c r="D204" s="271">
        <f t="shared" si="3"/>
        <v>0.398</v>
      </c>
    </row>
    <row r="205" s="259" customFormat="1" ht="36" customHeight="1" spans="1:4">
      <c r="A205" s="272" t="s">
        <v>1484</v>
      </c>
      <c r="B205" s="273">
        <f>SUM(B206:B221)</f>
        <v>28448</v>
      </c>
      <c r="C205" s="273">
        <f>SUM(C206:C221)</f>
        <v>39771</v>
      </c>
      <c r="D205" s="274">
        <f t="shared" si="3"/>
        <v>0.398</v>
      </c>
    </row>
    <row r="206" s="259" customFormat="1" ht="36" customHeight="1" spans="1:4">
      <c r="A206" s="272" t="s">
        <v>1485</v>
      </c>
      <c r="B206" s="273">
        <v>0</v>
      </c>
      <c r="C206" s="273">
        <v>0</v>
      </c>
      <c r="D206" s="274" t="str">
        <f t="shared" si="3"/>
        <v/>
      </c>
    </row>
    <row r="207" s="259" customFormat="1" ht="36" customHeight="1" spans="1:4">
      <c r="A207" s="272" t="s">
        <v>1486</v>
      </c>
      <c r="B207" s="273">
        <v>0</v>
      </c>
      <c r="C207" s="273">
        <v>0</v>
      </c>
      <c r="D207" s="274" t="str">
        <f t="shared" si="3"/>
        <v/>
      </c>
    </row>
    <row r="208" s="259" customFormat="1" ht="36" customHeight="1" spans="1:4">
      <c r="A208" s="272" t="s">
        <v>1487</v>
      </c>
      <c r="B208" s="273">
        <v>0</v>
      </c>
      <c r="C208" s="273">
        <v>0</v>
      </c>
      <c r="D208" s="274" t="str">
        <f t="shared" si="3"/>
        <v/>
      </c>
    </row>
    <row r="209" s="259" customFormat="1" ht="36" customHeight="1" spans="1:4">
      <c r="A209" s="272" t="s">
        <v>1488</v>
      </c>
      <c r="B209" s="273">
        <v>2578</v>
      </c>
      <c r="C209" s="273">
        <v>2270</v>
      </c>
      <c r="D209" s="274">
        <f t="shared" si="3"/>
        <v>-0.119</v>
      </c>
    </row>
    <row r="210" s="259" customFormat="1" ht="36" customHeight="1" spans="1:4">
      <c r="A210" s="272" t="s">
        <v>1489</v>
      </c>
      <c r="B210" s="273">
        <v>0</v>
      </c>
      <c r="C210" s="273">
        <v>0</v>
      </c>
      <c r="D210" s="274" t="str">
        <f t="shared" si="3"/>
        <v/>
      </c>
    </row>
    <row r="211" s="259" customFormat="1" ht="36" customHeight="1" spans="1:4">
      <c r="A211" s="272" t="s">
        <v>1490</v>
      </c>
      <c r="B211" s="273">
        <v>0</v>
      </c>
      <c r="C211" s="273">
        <v>0</v>
      </c>
      <c r="D211" s="274" t="str">
        <f t="shared" si="3"/>
        <v/>
      </c>
    </row>
    <row r="212" s="259" customFormat="1" ht="36" customHeight="1" spans="1:4">
      <c r="A212" s="272" t="s">
        <v>1491</v>
      </c>
      <c r="B212" s="273">
        <v>0</v>
      </c>
      <c r="C212" s="273">
        <v>0</v>
      </c>
      <c r="D212" s="274" t="str">
        <f t="shared" si="3"/>
        <v/>
      </c>
    </row>
    <row r="213" s="259" customFormat="1" ht="36" customHeight="1" spans="1:4">
      <c r="A213" s="272" t="s">
        <v>1492</v>
      </c>
      <c r="B213" s="273">
        <v>0</v>
      </c>
      <c r="C213" s="273">
        <v>0</v>
      </c>
      <c r="D213" s="274" t="str">
        <f t="shared" si="3"/>
        <v/>
      </c>
    </row>
    <row r="214" s="259" customFormat="1" ht="36" customHeight="1" spans="1:4">
      <c r="A214" s="272" t="s">
        <v>1493</v>
      </c>
      <c r="B214" s="273">
        <v>0</v>
      </c>
      <c r="C214" s="273">
        <v>0</v>
      </c>
      <c r="D214" s="274" t="str">
        <f t="shared" si="3"/>
        <v/>
      </c>
    </row>
    <row r="215" s="259" customFormat="1" ht="36" customHeight="1" spans="1:4">
      <c r="A215" s="272" t="s">
        <v>1494</v>
      </c>
      <c r="B215" s="273">
        <v>0</v>
      </c>
      <c r="C215" s="273">
        <v>0</v>
      </c>
      <c r="D215" s="274" t="str">
        <f t="shared" si="3"/>
        <v/>
      </c>
    </row>
    <row r="216" s="259" customFormat="1" ht="36" customHeight="1" spans="1:4">
      <c r="A216" s="272" t="s">
        <v>1495</v>
      </c>
      <c r="B216" s="273">
        <v>0</v>
      </c>
      <c r="C216" s="273">
        <v>0</v>
      </c>
      <c r="D216" s="274" t="str">
        <f t="shared" si="3"/>
        <v/>
      </c>
    </row>
    <row r="217" s="259" customFormat="1" ht="36" customHeight="1" spans="1:4">
      <c r="A217" s="272" t="s">
        <v>1496</v>
      </c>
      <c r="B217" s="273">
        <v>982</v>
      </c>
      <c r="C217" s="273">
        <v>101</v>
      </c>
      <c r="D217" s="274">
        <f t="shared" si="3"/>
        <v>-0.897</v>
      </c>
    </row>
    <row r="218" s="259" customFormat="1" ht="36" customHeight="1" spans="1:4">
      <c r="A218" s="272" t="s">
        <v>1497</v>
      </c>
      <c r="B218" s="273">
        <v>18161</v>
      </c>
      <c r="C218" s="273">
        <v>24200</v>
      </c>
      <c r="D218" s="274">
        <f t="shared" si="3"/>
        <v>0.333</v>
      </c>
    </row>
    <row r="219" s="259" customFormat="1" ht="36" customHeight="1" spans="1:4">
      <c r="A219" s="272" t="s">
        <v>1498</v>
      </c>
      <c r="B219" s="273">
        <v>0</v>
      </c>
      <c r="C219" s="273">
        <v>0</v>
      </c>
      <c r="D219" s="274" t="str">
        <f t="shared" si="3"/>
        <v/>
      </c>
    </row>
    <row r="220" s="259" customFormat="1" ht="36" customHeight="1" spans="1:4">
      <c r="A220" s="272" t="s">
        <v>1499</v>
      </c>
      <c r="B220" s="273">
        <v>6727</v>
      </c>
      <c r="C220" s="273">
        <v>13200</v>
      </c>
      <c r="D220" s="274">
        <f t="shared" si="3"/>
        <v>0.962</v>
      </c>
    </row>
    <row r="221" s="259" customFormat="1" ht="36" customHeight="1" spans="1:4">
      <c r="A221" s="272" t="s">
        <v>1500</v>
      </c>
      <c r="B221" s="273">
        <v>0</v>
      </c>
      <c r="C221" s="273">
        <v>0</v>
      </c>
      <c r="D221" s="274" t="str">
        <f t="shared" si="3"/>
        <v/>
      </c>
    </row>
    <row r="222" s="259" customFormat="1" ht="36" customHeight="1" spans="1:4">
      <c r="A222" s="269" t="s">
        <v>1501</v>
      </c>
      <c r="B222" s="270">
        <f>B223</f>
        <v>436</v>
      </c>
      <c r="C222" s="270">
        <f>C223</f>
        <v>5</v>
      </c>
      <c r="D222" s="271">
        <f t="shared" si="3"/>
        <v>-0.989</v>
      </c>
    </row>
    <row r="223" s="259" customFormat="1" ht="36" customHeight="1" spans="1:4">
      <c r="A223" s="272" t="s">
        <v>1502</v>
      </c>
      <c r="B223" s="273">
        <f>SUM(B224:B239)</f>
        <v>436</v>
      </c>
      <c r="C223" s="273">
        <f>SUM(C224:C239)</f>
        <v>5</v>
      </c>
      <c r="D223" s="274">
        <f t="shared" si="3"/>
        <v>-0.989</v>
      </c>
    </row>
    <row r="224" s="259" customFormat="1" ht="36" customHeight="1" spans="1:4">
      <c r="A224" s="272" t="s">
        <v>1503</v>
      </c>
      <c r="B224" s="273">
        <v>0</v>
      </c>
      <c r="C224" s="273">
        <v>0</v>
      </c>
      <c r="D224" s="274" t="str">
        <f t="shared" si="3"/>
        <v/>
      </c>
    </row>
    <row r="225" s="259" customFormat="1" ht="36" customHeight="1" spans="1:4">
      <c r="A225" s="272" t="s">
        <v>1504</v>
      </c>
      <c r="B225" s="273">
        <v>0</v>
      </c>
      <c r="C225" s="273">
        <v>0</v>
      </c>
      <c r="D225" s="274" t="str">
        <f t="shared" si="3"/>
        <v/>
      </c>
    </row>
    <row r="226" s="259" customFormat="1" ht="36" customHeight="1" spans="1:4">
      <c r="A226" s="272" t="s">
        <v>1505</v>
      </c>
      <c r="B226" s="273">
        <v>0</v>
      </c>
      <c r="C226" s="273">
        <v>0</v>
      </c>
      <c r="D226" s="274" t="str">
        <f t="shared" si="3"/>
        <v/>
      </c>
    </row>
    <row r="227" s="259" customFormat="1" ht="36" customHeight="1" spans="1:4">
      <c r="A227" s="272" t="s">
        <v>1506</v>
      </c>
      <c r="B227" s="273">
        <v>18</v>
      </c>
      <c r="C227" s="273">
        <v>5</v>
      </c>
      <c r="D227" s="274">
        <f t="shared" si="3"/>
        <v>-0.722</v>
      </c>
    </row>
    <row r="228" s="259" customFormat="1" ht="36" customHeight="1" spans="1:4">
      <c r="A228" s="272" t="s">
        <v>1507</v>
      </c>
      <c r="B228" s="273">
        <v>0</v>
      </c>
      <c r="C228" s="273">
        <v>0</v>
      </c>
      <c r="D228" s="274" t="str">
        <f t="shared" si="3"/>
        <v/>
      </c>
    </row>
    <row r="229" s="259" customFormat="1" ht="36" customHeight="1" spans="1:4">
      <c r="A229" s="272" t="s">
        <v>1508</v>
      </c>
      <c r="B229" s="273">
        <v>0</v>
      </c>
      <c r="C229" s="273">
        <v>0</v>
      </c>
      <c r="D229" s="274" t="str">
        <f t="shared" si="3"/>
        <v/>
      </c>
    </row>
    <row r="230" s="259" customFormat="1" ht="36" customHeight="1" spans="1:4">
      <c r="A230" s="272" t="s">
        <v>1509</v>
      </c>
      <c r="B230" s="273">
        <v>0</v>
      </c>
      <c r="C230" s="273">
        <v>0</v>
      </c>
      <c r="D230" s="274" t="str">
        <f t="shared" si="3"/>
        <v/>
      </c>
    </row>
    <row r="231" s="259" customFormat="1" ht="36" customHeight="1" spans="1:4">
      <c r="A231" s="272" t="s">
        <v>1510</v>
      </c>
      <c r="B231" s="273">
        <v>0</v>
      </c>
      <c r="C231" s="273">
        <v>0</v>
      </c>
      <c r="D231" s="274" t="str">
        <f t="shared" si="3"/>
        <v/>
      </c>
    </row>
    <row r="232" s="259" customFormat="1" ht="36" customHeight="1" spans="1:4">
      <c r="A232" s="272" t="s">
        <v>1511</v>
      </c>
      <c r="B232" s="273">
        <v>0</v>
      </c>
      <c r="C232" s="273">
        <v>0</v>
      </c>
      <c r="D232" s="274" t="str">
        <f t="shared" si="3"/>
        <v/>
      </c>
    </row>
    <row r="233" s="259" customFormat="1" ht="36" customHeight="1" spans="1:4">
      <c r="A233" s="272" t="s">
        <v>1512</v>
      </c>
      <c r="B233" s="273">
        <v>0</v>
      </c>
      <c r="C233" s="273">
        <v>0</v>
      </c>
      <c r="D233" s="274" t="str">
        <f t="shared" si="3"/>
        <v/>
      </c>
    </row>
    <row r="234" s="259" customFormat="1" ht="36" customHeight="1" spans="1:4">
      <c r="A234" s="272" t="s">
        <v>1513</v>
      </c>
      <c r="B234" s="273">
        <v>0</v>
      </c>
      <c r="C234" s="273">
        <v>0</v>
      </c>
      <c r="D234" s="274" t="str">
        <f t="shared" si="3"/>
        <v/>
      </c>
    </row>
    <row r="235" s="259" customFormat="1" ht="36" customHeight="1" spans="1:4">
      <c r="A235" s="272" t="s">
        <v>1514</v>
      </c>
      <c r="B235" s="273">
        <v>0</v>
      </c>
      <c r="C235" s="273">
        <v>0</v>
      </c>
      <c r="D235" s="274" t="str">
        <f t="shared" si="3"/>
        <v/>
      </c>
    </row>
    <row r="236" s="259" customFormat="1" ht="36" customHeight="1" spans="1:4">
      <c r="A236" s="272" t="s">
        <v>1515</v>
      </c>
      <c r="B236" s="273">
        <v>163</v>
      </c>
      <c r="C236" s="273">
        <v>0</v>
      </c>
      <c r="D236" s="274">
        <f t="shared" si="3"/>
        <v>-1</v>
      </c>
    </row>
    <row r="237" s="259" customFormat="1" ht="36" customHeight="1" spans="1:4">
      <c r="A237" s="272" t="s">
        <v>1516</v>
      </c>
      <c r="B237" s="273">
        <v>0</v>
      </c>
      <c r="C237" s="273">
        <v>0</v>
      </c>
      <c r="D237" s="274" t="str">
        <f t="shared" si="3"/>
        <v/>
      </c>
    </row>
    <row r="238" s="259" customFormat="1" ht="36" customHeight="1" spans="1:4">
      <c r="A238" s="272" t="s">
        <v>1517</v>
      </c>
      <c r="B238" s="273">
        <v>255</v>
      </c>
      <c r="C238" s="273">
        <v>0</v>
      </c>
      <c r="D238" s="274">
        <f t="shared" si="3"/>
        <v>-1</v>
      </c>
    </row>
    <row r="239" s="259" customFormat="1" ht="36" customHeight="1" spans="1:4">
      <c r="A239" s="272" t="s">
        <v>1518</v>
      </c>
      <c r="B239" s="273">
        <v>0</v>
      </c>
      <c r="C239" s="273">
        <v>0</v>
      </c>
      <c r="D239" s="274" t="str">
        <f t="shared" si="3"/>
        <v/>
      </c>
    </row>
    <row r="240" s="259" customFormat="1" ht="36" customHeight="1" spans="1:4">
      <c r="A240" s="269" t="s">
        <v>1519</v>
      </c>
      <c r="B240" s="270">
        <f>SUM(B241,B254)</f>
        <v>49129</v>
      </c>
      <c r="C240" s="270">
        <f>SUM(C241,C254)</f>
        <v>0</v>
      </c>
      <c r="D240" s="271">
        <f t="shared" si="3"/>
        <v>-1</v>
      </c>
    </row>
    <row r="241" s="259" customFormat="1" ht="36" customHeight="1" spans="1:4">
      <c r="A241" s="272" t="s">
        <v>1520</v>
      </c>
      <c r="B241" s="273">
        <f>SUM(B242:B253)</f>
        <v>49129</v>
      </c>
      <c r="C241" s="273">
        <f>SUM(C242:C253)</f>
        <v>0</v>
      </c>
      <c r="D241" s="274">
        <f t="shared" si="3"/>
        <v>-1</v>
      </c>
    </row>
    <row r="242" s="259" customFormat="1" ht="36" customHeight="1" spans="1:4">
      <c r="A242" s="272" t="s">
        <v>1521</v>
      </c>
      <c r="B242" s="273">
        <v>49129</v>
      </c>
      <c r="C242" s="273"/>
      <c r="D242" s="274">
        <f t="shared" si="3"/>
        <v>-1</v>
      </c>
    </row>
    <row r="243" s="259" customFormat="1" ht="36" customHeight="1" spans="1:4">
      <c r="A243" s="272" t="s">
        <v>1522</v>
      </c>
      <c r="B243" s="273"/>
      <c r="C243" s="273"/>
      <c r="D243" s="274" t="str">
        <f t="shared" si="3"/>
        <v/>
      </c>
    </row>
    <row r="244" s="259" customFormat="1" ht="36" customHeight="1" spans="1:4">
      <c r="A244" s="272" t="s">
        <v>1523</v>
      </c>
      <c r="B244" s="273"/>
      <c r="C244" s="273"/>
      <c r="D244" s="274" t="str">
        <f t="shared" si="3"/>
        <v/>
      </c>
    </row>
    <row r="245" s="259" customFormat="1" ht="36" customHeight="1" spans="1:4">
      <c r="A245" s="272" t="s">
        <v>1524</v>
      </c>
      <c r="B245" s="273"/>
      <c r="C245" s="273"/>
      <c r="D245" s="274" t="str">
        <f t="shared" si="3"/>
        <v/>
      </c>
    </row>
    <row r="246" s="259" customFormat="1" ht="36" customHeight="1" spans="1:4">
      <c r="A246" s="272" t="s">
        <v>1525</v>
      </c>
      <c r="B246" s="273"/>
      <c r="C246" s="273">
        <v>0</v>
      </c>
      <c r="D246" s="274" t="str">
        <f t="shared" si="3"/>
        <v/>
      </c>
    </row>
    <row r="247" s="259" customFormat="1" ht="36" customHeight="1" spans="1:4">
      <c r="A247" s="272" t="s">
        <v>1526</v>
      </c>
      <c r="B247" s="273"/>
      <c r="C247" s="273">
        <v>0</v>
      </c>
      <c r="D247" s="274" t="str">
        <f t="shared" si="3"/>
        <v/>
      </c>
    </row>
    <row r="248" s="259" customFormat="1" ht="36" customHeight="1" spans="1:4">
      <c r="A248" s="272" t="s">
        <v>1527</v>
      </c>
      <c r="B248" s="273"/>
      <c r="C248" s="273">
        <v>0</v>
      </c>
      <c r="D248" s="274" t="str">
        <f t="shared" si="3"/>
        <v/>
      </c>
    </row>
    <row r="249" s="259" customFormat="1" ht="36" customHeight="1" spans="1:4">
      <c r="A249" s="272" t="s">
        <v>1528</v>
      </c>
      <c r="B249" s="273"/>
      <c r="C249" s="273">
        <v>0</v>
      </c>
      <c r="D249" s="274" t="str">
        <f t="shared" si="3"/>
        <v/>
      </c>
    </row>
    <row r="250" s="259" customFormat="1" ht="36" customHeight="1" spans="1:4">
      <c r="A250" s="272" t="s">
        <v>1529</v>
      </c>
      <c r="B250" s="273"/>
      <c r="C250" s="273">
        <v>0</v>
      </c>
      <c r="D250" s="274" t="str">
        <f t="shared" si="3"/>
        <v/>
      </c>
    </row>
    <row r="251" s="259" customFormat="1" ht="36" customHeight="1" spans="1:4">
      <c r="A251" s="272" t="s">
        <v>1530</v>
      </c>
      <c r="B251" s="273"/>
      <c r="C251" s="273">
        <v>0</v>
      </c>
      <c r="D251" s="274" t="str">
        <f t="shared" si="3"/>
        <v/>
      </c>
    </row>
    <row r="252" s="259" customFormat="1" ht="36" customHeight="1" spans="1:4">
      <c r="A252" s="272" t="s">
        <v>1531</v>
      </c>
      <c r="B252" s="273"/>
      <c r="C252" s="273">
        <v>0</v>
      </c>
      <c r="D252" s="274" t="str">
        <f t="shared" si="3"/>
        <v/>
      </c>
    </row>
    <row r="253" s="259" customFormat="1" ht="36" customHeight="1" spans="1:4">
      <c r="A253" s="272" t="s">
        <v>1532</v>
      </c>
      <c r="B253" s="273">
        <v>0</v>
      </c>
      <c r="C253" s="273">
        <v>0</v>
      </c>
      <c r="D253" s="274" t="str">
        <f t="shared" si="3"/>
        <v/>
      </c>
    </row>
    <row r="254" s="259" customFormat="1" ht="36" customHeight="1" spans="1:4">
      <c r="A254" s="272" t="s">
        <v>1533</v>
      </c>
      <c r="B254" s="273">
        <f>SUM(B255:B260)</f>
        <v>0</v>
      </c>
      <c r="C254" s="273">
        <f>SUM(C255:C260)</f>
        <v>0</v>
      </c>
      <c r="D254" s="274" t="str">
        <f t="shared" si="3"/>
        <v/>
      </c>
    </row>
    <row r="255" s="259" customFormat="1" ht="36" customHeight="1" spans="1:4">
      <c r="A255" s="272" t="s">
        <v>1534</v>
      </c>
      <c r="B255" s="273">
        <v>0</v>
      </c>
      <c r="C255" s="273">
        <v>0</v>
      </c>
      <c r="D255" s="274" t="str">
        <f t="shared" si="3"/>
        <v/>
      </c>
    </row>
    <row r="256" s="259" customFormat="1" ht="36" customHeight="1" spans="1:4">
      <c r="A256" s="272" t="s">
        <v>1535</v>
      </c>
      <c r="B256" s="273">
        <v>0</v>
      </c>
      <c r="C256" s="273">
        <v>0</v>
      </c>
      <c r="D256" s="274" t="str">
        <f t="shared" si="3"/>
        <v/>
      </c>
    </row>
    <row r="257" s="259" customFormat="1" ht="36" customHeight="1" spans="1:4">
      <c r="A257" s="272" t="s">
        <v>1536</v>
      </c>
      <c r="B257" s="273">
        <v>0</v>
      </c>
      <c r="C257" s="273">
        <v>0</v>
      </c>
      <c r="D257" s="274" t="str">
        <f t="shared" si="3"/>
        <v/>
      </c>
    </row>
    <row r="258" s="259" customFormat="1" ht="36" customHeight="1" spans="1:4">
      <c r="A258" s="272" t="s">
        <v>1537</v>
      </c>
      <c r="B258" s="273">
        <v>0</v>
      </c>
      <c r="C258" s="273">
        <v>0</v>
      </c>
      <c r="D258" s="274" t="str">
        <f t="shared" si="3"/>
        <v/>
      </c>
    </row>
    <row r="259" s="259" customFormat="1" ht="36" customHeight="1" spans="1:4">
      <c r="A259" s="272" t="s">
        <v>1538</v>
      </c>
      <c r="B259" s="273">
        <v>0</v>
      </c>
      <c r="C259" s="273">
        <v>0</v>
      </c>
      <c r="D259" s="274" t="str">
        <f t="shared" si="3"/>
        <v/>
      </c>
    </row>
    <row r="260" s="259" customFormat="1" ht="36" customHeight="1" spans="1:4">
      <c r="A260" s="272" t="s">
        <v>1539</v>
      </c>
      <c r="B260" s="273">
        <v>0</v>
      </c>
      <c r="C260" s="273">
        <v>0</v>
      </c>
      <c r="D260" s="274" t="str">
        <f t="shared" ref="D260:D262" si="4">IF(B260&lt;&gt;0,C260/B260-1,"")</f>
        <v/>
      </c>
    </row>
    <row r="261" s="259" customFormat="1" ht="36" customHeight="1" spans="1:4">
      <c r="A261" s="272"/>
      <c r="B261" s="275">
        <v>0</v>
      </c>
      <c r="C261" s="275">
        <v>0</v>
      </c>
      <c r="D261" s="274" t="str">
        <f t="shared" si="4"/>
        <v/>
      </c>
    </row>
    <row r="262" s="259" customFormat="1" ht="36" customHeight="1" spans="1:4">
      <c r="A262" s="276" t="s">
        <v>1548</v>
      </c>
      <c r="B262" s="270">
        <f>SUM(B4,B20,B32,B43,B98,B122,B174,B178,B204,B222,B240)</f>
        <v>574129</v>
      </c>
      <c r="C262" s="270">
        <f>SUM(C4,C20,C32,C43,C98,C122,C174,C178,C204,C222,C240)</f>
        <v>410485</v>
      </c>
      <c r="D262" s="274">
        <f t="shared" si="4"/>
        <v>-0.285</v>
      </c>
    </row>
    <row r="263" s="259" customFormat="1" ht="36" customHeight="1" spans="1:4">
      <c r="A263" s="277" t="s">
        <v>69</v>
      </c>
      <c r="B263" s="105">
        <f>SUM(B264:B267)</f>
        <v>89794</v>
      </c>
      <c r="C263" s="105">
        <f>SUM(C264:C267)</f>
        <v>61461</v>
      </c>
      <c r="D263" s="141"/>
    </row>
    <row r="264" s="259" customFormat="1" ht="36" customHeight="1" spans="1:4">
      <c r="A264" s="278" t="s">
        <v>1549</v>
      </c>
      <c r="B264" s="111">
        <v>55708</v>
      </c>
      <c r="C264" s="111">
        <v>61461</v>
      </c>
      <c r="D264" s="140"/>
    </row>
    <row r="265" s="259" customFormat="1" ht="36" customHeight="1" spans="1:4">
      <c r="A265" s="278" t="s">
        <v>1088</v>
      </c>
      <c r="B265" s="111">
        <v>50</v>
      </c>
      <c r="C265" s="111"/>
      <c r="D265" s="140"/>
    </row>
    <row r="266" s="259" customFormat="1" ht="36" customHeight="1" spans="1:4">
      <c r="A266" s="278" t="s">
        <v>1089</v>
      </c>
      <c r="B266" s="111">
        <v>10000</v>
      </c>
      <c r="C266" s="111"/>
      <c r="D266" s="140"/>
    </row>
    <row r="267" s="259" customFormat="1" ht="36" customHeight="1" spans="1:4">
      <c r="A267" s="278" t="s">
        <v>1541</v>
      </c>
      <c r="B267" s="111">
        <v>24036</v>
      </c>
      <c r="C267" s="111"/>
      <c r="D267" s="140"/>
    </row>
    <row r="268" ht="36" customHeight="1" spans="1:4">
      <c r="A268" s="279" t="s">
        <v>1542</v>
      </c>
      <c r="B268" s="105">
        <v>42800</v>
      </c>
      <c r="C268" s="105">
        <v>8900</v>
      </c>
      <c r="D268" s="140"/>
    </row>
    <row r="269" ht="36" customHeight="1" spans="1:4">
      <c r="A269" s="280" t="s">
        <v>76</v>
      </c>
      <c r="B269" s="105">
        <f>SUM(B262:B263,B268)</f>
        <v>706723</v>
      </c>
      <c r="C269" s="105">
        <f>SUM(C262:C263,C268)</f>
        <v>480846</v>
      </c>
      <c r="D269" s="141"/>
    </row>
    <row r="270" spans="2:3">
      <c r="B270" s="281"/>
      <c r="C270" s="281"/>
    </row>
    <row r="271" spans="2:3">
      <c r="B271" s="281"/>
      <c r="C271" s="281"/>
    </row>
    <row r="272" spans="2:3">
      <c r="B272" s="281"/>
      <c r="C272" s="281"/>
    </row>
  </sheetData>
  <mergeCells count="1">
    <mergeCell ref="A1:D1"/>
  </mergeCells>
  <conditionalFormatting sqref="B268">
    <cfRule type="expression" dxfId="1" priority="2" stopIfTrue="1">
      <formula>"len($A:$A)=3"</formula>
    </cfRule>
  </conditionalFormatting>
  <conditionalFormatting sqref="C268">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5"/>
  <sheetViews>
    <sheetView showGridLines="0" showZeros="0" topLeftCell="A13" workbookViewId="0">
      <selection activeCell="F3" sqref="F3"/>
    </sheetView>
  </sheetViews>
  <sheetFormatPr defaultColWidth="9" defaultRowHeight="13.5" outlineLevelCol="3"/>
  <cols>
    <col min="1" max="1" width="52.1333333333333" style="249" customWidth="1"/>
    <col min="2" max="4" width="20.6333333333333" customWidth="1"/>
  </cols>
  <sheetData>
    <row r="1" s="248" customFormat="1" ht="45" customHeight="1" spans="1:4">
      <c r="A1" s="250" t="s">
        <v>1550</v>
      </c>
      <c r="B1" s="250"/>
      <c r="C1" s="250"/>
      <c r="D1" s="250"/>
    </row>
    <row r="2" ht="20.1" customHeight="1" spans="1:4">
      <c r="A2" s="251"/>
      <c r="B2" s="252"/>
      <c r="C2" s="253"/>
      <c r="D2" s="253" t="s">
        <v>1</v>
      </c>
    </row>
    <row r="3" ht="45" customHeight="1" spans="1:4">
      <c r="A3" s="180" t="s">
        <v>1125</v>
      </c>
      <c r="B3" s="254" t="str">
        <f>YEAR([3]封面!$B$7)-1&amp;"年执行数"</f>
        <v>2021年执行数</v>
      </c>
      <c r="C3" s="254" t="str">
        <f>YEAR([3]封面!$B$7)&amp;"年预算数"</f>
        <v>2022年预算数</v>
      </c>
      <c r="D3" s="254" t="s">
        <v>5</v>
      </c>
    </row>
    <row r="4" ht="36" customHeight="1" spans="1:4">
      <c r="A4" s="224" t="s">
        <v>1315</v>
      </c>
      <c r="B4" s="255">
        <v>112</v>
      </c>
      <c r="C4" s="255">
        <v>48</v>
      </c>
      <c r="D4" s="256">
        <f t="shared" ref="D4:D15" si="0">IF(B4&lt;&gt;0,C4/B4-1,"")</f>
        <v>-0.571</v>
      </c>
    </row>
    <row r="5" ht="36" customHeight="1" spans="1:4">
      <c r="A5" s="224" t="s">
        <v>1331</v>
      </c>
      <c r="B5" s="255">
        <v>13543</v>
      </c>
      <c r="C5" s="255">
        <v>6579</v>
      </c>
      <c r="D5" s="256">
        <f t="shared" si="0"/>
        <v>-0.514</v>
      </c>
    </row>
    <row r="6" ht="36" customHeight="1" spans="1:4">
      <c r="A6" s="224" t="s">
        <v>1340</v>
      </c>
      <c r="B6" s="255"/>
      <c r="C6" s="255"/>
      <c r="D6" s="256" t="str">
        <f t="shared" si="0"/>
        <v/>
      </c>
    </row>
    <row r="7" ht="36" customHeight="1" spans="1:4">
      <c r="A7" s="224" t="s">
        <v>1351</v>
      </c>
      <c r="B7" s="255">
        <v>6041</v>
      </c>
      <c r="C7" s="255">
        <v>6021</v>
      </c>
      <c r="D7" s="256">
        <f t="shared" si="0"/>
        <v>-0.003</v>
      </c>
    </row>
    <row r="8" ht="36" customHeight="1" spans="1:4">
      <c r="A8" s="224" t="s">
        <v>1388</v>
      </c>
      <c r="B8" s="255">
        <v>20364</v>
      </c>
      <c r="C8" s="255">
        <v>8906</v>
      </c>
      <c r="D8" s="256">
        <f t="shared" si="0"/>
        <v>-0.563</v>
      </c>
    </row>
    <row r="9" ht="36" customHeight="1" spans="1:4">
      <c r="A9" s="224" t="s">
        <v>1406</v>
      </c>
      <c r="B9" s="255"/>
      <c r="C9" s="255"/>
      <c r="D9" s="256" t="str">
        <f t="shared" si="0"/>
        <v/>
      </c>
    </row>
    <row r="10" ht="36" customHeight="1" spans="1:4">
      <c r="A10" s="224" t="s">
        <v>1453</v>
      </c>
      <c r="B10" s="255"/>
      <c r="C10" s="255"/>
      <c r="D10" s="256" t="str">
        <f t="shared" si="0"/>
        <v/>
      </c>
    </row>
    <row r="11" ht="36" customHeight="1" spans="1:4">
      <c r="A11" s="224" t="s">
        <v>1457</v>
      </c>
      <c r="B11" s="255">
        <v>16368</v>
      </c>
      <c r="C11" s="255">
        <v>39907</v>
      </c>
      <c r="D11" s="256">
        <f t="shared" si="0"/>
        <v>1.438</v>
      </c>
    </row>
    <row r="12" ht="36" customHeight="1" spans="1:4">
      <c r="A12" s="224" t="s">
        <v>1483</v>
      </c>
      <c r="B12" s="255"/>
      <c r="C12" s="255"/>
      <c r="D12" s="256" t="str">
        <f t="shared" si="0"/>
        <v/>
      </c>
    </row>
    <row r="13" ht="36" customHeight="1" spans="1:4">
      <c r="A13" s="224" t="s">
        <v>1501</v>
      </c>
      <c r="B13" s="255"/>
      <c r="C13" s="255"/>
      <c r="D13" s="256" t="str">
        <f t="shared" si="0"/>
        <v/>
      </c>
    </row>
    <row r="14" ht="36" customHeight="1" spans="1:4">
      <c r="A14" s="224" t="s">
        <v>1519</v>
      </c>
      <c r="B14" s="255"/>
      <c r="C14" s="255"/>
      <c r="D14" s="256" t="str">
        <f t="shared" si="0"/>
        <v/>
      </c>
    </row>
    <row r="15" ht="36" customHeight="1" spans="1:4">
      <c r="A15" s="211" t="s">
        <v>1551</v>
      </c>
      <c r="B15" s="257">
        <f>SUM(B4:B14)</f>
        <v>56428</v>
      </c>
      <c r="C15" s="257">
        <f>SUM(C4:C14)</f>
        <v>61461</v>
      </c>
      <c r="D15" s="258">
        <f t="shared" si="0"/>
        <v>0.089</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8"/>
  <sheetViews>
    <sheetView showGridLines="0" showZeros="0" topLeftCell="A25" workbookViewId="0">
      <selection activeCell="A32" sqref="A32"/>
    </sheetView>
  </sheetViews>
  <sheetFormatPr defaultColWidth="9" defaultRowHeight="14.25" outlineLevelCol="3"/>
  <cols>
    <col min="1" max="1" width="50.775" style="237" customWidth="1"/>
    <col min="2" max="4" width="20.6333333333333" style="237" customWidth="1"/>
    <col min="5" max="5" width="13.775" style="237"/>
    <col min="6" max="16384" width="9" style="237"/>
  </cols>
  <sheetData>
    <row r="1" ht="45" customHeight="1" spans="1:4">
      <c r="A1" s="243" t="s">
        <v>1552</v>
      </c>
      <c r="B1" s="243"/>
      <c r="C1" s="243"/>
      <c r="D1" s="243"/>
    </row>
    <row r="2" ht="20.1" customHeight="1" spans="1:4">
      <c r="A2" s="244"/>
      <c r="B2" s="245"/>
      <c r="C2" s="246"/>
      <c r="D2" s="247" t="s">
        <v>1553</v>
      </c>
    </row>
    <row r="3" ht="45" customHeight="1" spans="1:4">
      <c r="A3" s="220" t="s">
        <v>1554</v>
      </c>
      <c r="B3" s="102" t="s">
        <v>3</v>
      </c>
      <c r="C3" s="102" t="s">
        <v>4</v>
      </c>
      <c r="D3" s="102" t="s">
        <v>5</v>
      </c>
    </row>
    <row r="4" ht="36" customHeight="1" spans="1:4">
      <c r="A4" s="222" t="s">
        <v>1555</v>
      </c>
      <c r="B4" s="223">
        <f>SUM(B5:B35)</f>
        <v>2387</v>
      </c>
      <c r="C4" s="223">
        <f>SUM(C5:C35)</f>
        <v>3690</v>
      </c>
      <c r="D4" s="106">
        <f t="shared" ref="D4:D53" si="0">IF(B4&lt;&gt;0,C4/B4-1,"")</f>
        <v>0.546</v>
      </c>
    </row>
    <row r="5" ht="36" customHeight="1" spans="1:4">
      <c r="A5" s="224" t="s">
        <v>1556</v>
      </c>
      <c r="B5" s="223"/>
      <c r="C5" s="223"/>
      <c r="D5" s="106" t="str">
        <f t="shared" si="0"/>
        <v/>
      </c>
    </row>
    <row r="6" ht="36" customHeight="1" spans="1:4">
      <c r="A6" s="224" t="s">
        <v>1557</v>
      </c>
      <c r="B6" s="225"/>
      <c r="C6" s="225"/>
      <c r="D6" s="106" t="str">
        <f t="shared" si="0"/>
        <v/>
      </c>
    </row>
    <row r="7" ht="36" customHeight="1" spans="1:4">
      <c r="A7" s="224" t="s">
        <v>1558</v>
      </c>
      <c r="B7" s="225"/>
      <c r="C7" s="225"/>
      <c r="D7" s="106" t="str">
        <f t="shared" si="0"/>
        <v/>
      </c>
    </row>
    <row r="8" ht="36" customHeight="1" spans="1:4">
      <c r="A8" s="224" t="s">
        <v>1559</v>
      </c>
      <c r="B8" s="226"/>
      <c r="C8" s="227"/>
      <c r="D8" s="106" t="str">
        <f t="shared" si="0"/>
        <v/>
      </c>
    </row>
    <row r="9" ht="36" customHeight="1" spans="1:4">
      <c r="A9" s="224" t="s">
        <v>1560</v>
      </c>
      <c r="B9" s="225"/>
      <c r="C9" s="225"/>
      <c r="D9" s="106" t="str">
        <f t="shared" si="0"/>
        <v/>
      </c>
    </row>
    <row r="10" ht="36" customHeight="1" spans="1:4">
      <c r="A10" s="224" t="s">
        <v>1561</v>
      </c>
      <c r="B10" s="225"/>
      <c r="C10" s="225"/>
      <c r="D10" s="106" t="str">
        <f t="shared" si="0"/>
        <v/>
      </c>
    </row>
    <row r="11" ht="36" customHeight="1" spans="1:4">
      <c r="A11" s="224" t="s">
        <v>1562</v>
      </c>
      <c r="B11" s="225"/>
      <c r="C11" s="225"/>
      <c r="D11" s="106" t="str">
        <f t="shared" si="0"/>
        <v/>
      </c>
    </row>
    <row r="12" ht="36" customHeight="1" spans="1:4">
      <c r="A12" s="224" t="s">
        <v>1563</v>
      </c>
      <c r="B12" s="225"/>
      <c r="C12" s="225"/>
      <c r="D12" s="106" t="str">
        <f t="shared" si="0"/>
        <v/>
      </c>
    </row>
    <row r="13" ht="36" customHeight="1" spans="1:4">
      <c r="A13" s="224" t="s">
        <v>1564</v>
      </c>
      <c r="B13" s="225"/>
      <c r="C13" s="225"/>
      <c r="D13" s="106" t="str">
        <f t="shared" si="0"/>
        <v/>
      </c>
    </row>
    <row r="14" ht="36" customHeight="1" spans="1:4">
      <c r="A14" s="224" t="s">
        <v>1565</v>
      </c>
      <c r="B14" s="226"/>
      <c r="C14" s="227"/>
      <c r="D14" s="106" t="str">
        <f t="shared" si="0"/>
        <v/>
      </c>
    </row>
    <row r="15" ht="36" customHeight="1" spans="1:4">
      <c r="A15" s="224" t="s">
        <v>1566</v>
      </c>
      <c r="B15" s="225"/>
      <c r="C15" s="225"/>
      <c r="D15" s="106" t="str">
        <f t="shared" si="0"/>
        <v/>
      </c>
    </row>
    <row r="16" ht="36" customHeight="1" spans="1:4">
      <c r="A16" s="224" t="s">
        <v>1567</v>
      </c>
      <c r="B16" s="225"/>
      <c r="C16" s="225"/>
      <c r="D16" s="106" t="str">
        <f t="shared" si="0"/>
        <v/>
      </c>
    </row>
    <row r="17" ht="36" customHeight="1" spans="1:4">
      <c r="A17" s="224" t="s">
        <v>1568</v>
      </c>
      <c r="B17" s="226"/>
      <c r="C17" s="227"/>
      <c r="D17" s="106" t="str">
        <f t="shared" si="0"/>
        <v/>
      </c>
    </row>
    <row r="18" ht="36" customHeight="1" spans="1:4">
      <c r="A18" s="224" t="s">
        <v>1569</v>
      </c>
      <c r="B18" s="225"/>
      <c r="C18" s="225"/>
      <c r="D18" s="106" t="str">
        <f t="shared" si="0"/>
        <v/>
      </c>
    </row>
    <row r="19" ht="36" customHeight="1" spans="1:4">
      <c r="A19" s="224" t="s">
        <v>1570</v>
      </c>
      <c r="B19" s="226"/>
      <c r="C19" s="227"/>
      <c r="D19" s="106" t="str">
        <f t="shared" si="0"/>
        <v/>
      </c>
    </row>
    <row r="20" ht="36" customHeight="1" spans="1:4">
      <c r="A20" s="224" t="s">
        <v>1571</v>
      </c>
      <c r="B20" s="226"/>
      <c r="C20" s="227"/>
      <c r="D20" s="106" t="str">
        <f t="shared" si="0"/>
        <v/>
      </c>
    </row>
    <row r="21" ht="36" customHeight="1" spans="1:4">
      <c r="A21" s="224" t="s">
        <v>1572</v>
      </c>
      <c r="B21" s="226"/>
      <c r="C21" s="227"/>
      <c r="D21" s="106" t="str">
        <f t="shared" si="0"/>
        <v/>
      </c>
    </row>
    <row r="22" ht="36" customHeight="1" spans="1:4">
      <c r="A22" s="224" t="s">
        <v>1573</v>
      </c>
      <c r="B22" s="226"/>
      <c r="C22" s="227"/>
      <c r="D22" s="106" t="str">
        <f t="shared" si="0"/>
        <v/>
      </c>
    </row>
    <row r="23" ht="36" customHeight="1" spans="1:4">
      <c r="A23" s="224" t="s">
        <v>1574</v>
      </c>
      <c r="B23" s="225"/>
      <c r="C23" s="225"/>
      <c r="D23" s="106" t="str">
        <f t="shared" si="0"/>
        <v/>
      </c>
    </row>
    <row r="24" ht="36" customHeight="1" spans="1:4">
      <c r="A24" s="224" t="s">
        <v>1575</v>
      </c>
      <c r="B24" s="225"/>
      <c r="C24" s="225"/>
      <c r="D24" s="106" t="str">
        <f t="shared" si="0"/>
        <v/>
      </c>
    </row>
    <row r="25" ht="36" customHeight="1" spans="1:4">
      <c r="A25" s="224" t="s">
        <v>1576</v>
      </c>
      <c r="B25" s="225">
        <v>121</v>
      </c>
      <c r="C25" s="225"/>
      <c r="D25" s="110">
        <f t="shared" si="0"/>
        <v>-1</v>
      </c>
    </row>
    <row r="26" ht="36" customHeight="1" spans="1:4">
      <c r="A26" s="224" t="s">
        <v>1577</v>
      </c>
      <c r="B26" s="226"/>
      <c r="C26" s="227"/>
      <c r="D26" s="106" t="str">
        <f t="shared" si="0"/>
        <v/>
      </c>
    </row>
    <row r="27" ht="36" customHeight="1" spans="1:4">
      <c r="A27" s="224" t="s">
        <v>1578</v>
      </c>
      <c r="B27" s="225"/>
      <c r="C27" s="225"/>
      <c r="D27" s="106" t="str">
        <f t="shared" si="0"/>
        <v/>
      </c>
    </row>
    <row r="28" ht="36" customHeight="1" spans="1:4">
      <c r="A28" s="224" t="s">
        <v>1579</v>
      </c>
      <c r="B28" s="226"/>
      <c r="C28" s="227"/>
      <c r="D28" s="106" t="str">
        <f t="shared" si="0"/>
        <v/>
      </c>
    </row>
    <row r="29" ht="36" customHeight="1" spans="1:4">
      <c r="A29" s="224" t="s">
        <v>1580</v>
      </c>
      <c r="B29" s="226"/>
      <c r="C29" s="227"/>
      <c r="D29" s="106" t="str">
        <f t="shared" si="0"/>
        <v/>
      </c>
    </row>
    <row r="30" ht="36" customHeight="1" spans="1:4">
      <c r="A30" s="224" t="s">
        <v>1581</v>
      </c>
      <c r="B30" s="226"/>
      <c r="C30" s="227"/>
      <c r="D30" s="106" t="str">
        <f t="shared" si="0"/>
        <v/>
      </c>
    </row>
    <row r="31" ht="36" customHeight="1" spans="1:4">
      <c r="A31" s="224" t="s">
        <v>1582</v>
      </c>
      <c r="B31" s="226"/>
      <c r="C31" s="226"/>
      <c r="D31" s="106" t="str">
        <f t="shared" si="0"/>
        <v/>
      </c>
    </row>
    <row r="32" ht="36" customHeight="1" spans="1:4">
      <c r="A32" s="224" t="s">
        <v>1583</v>
      </c>
      <c r="B32" s="226"/>
      <c r="C32" s="227"/>
      <c r="D32" s="106" t="str">
        <f t="shared" si="0"/>
        <v/>
      </c>
    </row>
    <row r="33" ht="36" customHeight="1" spans="1:4">
      <c r="A33" s="224" t="s">
        <v>1584</v>
      </c>
      <c r="B33" s="226"/>
      <c r="C33" s="227"/>
      <c r="D33" s="106" t="str">
        <f t="shared" si="0"/>
        <v/>
      </c>
    </row>
    <row r="34" ht="36" customHeight="1" spans="1:4">
      <c r="A34" s="224" t="s">
        <v>1585</v>
      </c>
      <c r="B34" s="226"/>
      <c r="C34" s="227"/>
      <c r="D34" s="106" t="str">
        <f t="shared" si="0"/>
        <v/>
      </c>
    </row>
    <row r="35" ht="36" customHeight="1" spans="1:4">
      <c r="A35" s="224" t="s">
        <v>1586</v>
      </c>
      <c r="B35" s="226">
        <v>2266</v>
      </c>
      <c r="C35" s="227">
        <v>3690</v>
      </c>
      <c r="D35" s="110">
        <f t="shared" si="0"/>
        <v>0.628</v>
      </c>
    </row>
    <row r="36" ht="36" customHeight="1" spans="1:4">
      <c r="A36" s="222" t="s">
        <v>1587</v>
      </c>
      <c r="B36" s="226">
        <f>SUM(B37:B40)</f>
        <v>0</v>
      </c>
      <c r="C36" s="226">
        <f>SUM(C37:C40)</f>
        <v>0</v>
      </c>
      <c r="D36" s="106" t="str">
        <f t="shared" si="0"/>
        <v/>
      </c>
    </row>
    <row r="37" ht="36" customHeight="1" spans="1:4">
      <c r="A37" s="224" t="s">
        <v>1588</v>
      </c>
      <c r="B37" s="223"/>
      <c r="C37" s="223"/>
      <c r="D37" s="106" t="str">
        <f t="shared" si="0"/>
        <v/>
      </c>
    </row>
    <row r="38" ht="36" customHeight="1" spans="1:4">
      <c r="A38" s="224" t="s">
        <v>1589</v>
      </c>
      <c r="B38" s="226"/>
      <c r="C38" s="226"/>
      <c r="D38" s="106" t="str">
        <f t="shared" si="0"/>
        <v/>
      </c>
    </row>
    <row r="39" ht="36" customHeight="1" spans="1:4">
      <c r="A39" s="224" t="s">
        <v>1590</v>
      </c>
      <c r="B39" s="226"/>
      <c r="C39" s="226"/>
      <c r="D39" s="106" t="str">
        <f t="shared" si="0"/>
        <v/>
      </c>
    </row>
    <row r="40" ht="36" customHeight="1" spans="1:4">
      <c r="A40" s="224" t="s">
        <v>1591</v>
      </c>
      <c r="B40" s="226"/>
      <c r="C40" s="226"/>
      <c r="D40" s="106" t="str">
        <f t="shared" si="0"/>
        <v/>
      </c>
    </row>
    <row r="41" ht="36" customHeight="1" spans="1:4">
      <c r="A41" s="222" t="s">
        <v>1592</v>
      </c>
      <c r="B41" s="112">
        <f>SUM(B42:B46)</f>
        <v>0</v>
      </c>
      <c r="C41" s="112">
        <f>SUM(C42:C46)</f>
        <v>0</v>
      </c>
      <c r="D41" s="106" t="str">
        <f t="shared" si="0"/>
        <v/>
      </c>
    </row>
    <row r="42" ht="30" customHeight="1" spans="1:4">
      <c r="A42" s="228" t="s">
        <v>1593</v>
      </c>
      <c r="B42" s="113"/>
      <c r="C42" s="226"/>
      <c r="D42" s="106" t="str">
        <f t="shared" si="0"/>
        <v/>
      </c>
    </row>
    <row r="43" ht="30" customHeight="1" spans="1:4">
      <c r="A43" s="228" t="s">
        <v>1594</v>
      </c>
      <c r="B43" s="226"/>
      <c r="C43" s="227"/>
      <c r="D43" s="106" t="str">
        <f t="shared" si="0"/>
        <v/>
      </c>
    </row>
    <row r="44" ht="30" customHeight="1" spans="1:4">
      <c r="A44" s="228" t="s">
        <v>1595</v>
      </c>
      <c r="B44" s="229"/>
      <c r="C44" s="227"/>
      <c r="D44" s="106" t="str">
        <f t="shared" si="0"/>
        <v/>
      </c>
    </row>
    <row r="45" ht="30" customHeight="1" spans="1:4">
      <c r="A45" s="228" t="s">
        <v>1596</v>
      </c>
      <c r="B45" s="112"/>
      <c r="C45" s="223"/>
      <c r="D45" s="106" t="str">
        <f t="shared" si="0"/>
        <v/>
      </c>
    </row>
    <row r="46" ht="30" customHeight="1" spans="1:4">
      <c r="A46" s="228" t="s">
        <v>1597</v>
      </c>
      <c r="B46" s="113"/>
      <c r="C46" s="227"/>
      <c r="D46" s="106" t="str">
        <f t="shared" si="0"/>
        <v/>
      </c>
    </row>
    <row r="47" ht="30" customHeight="1" spans="1:4">
      <c r="A47" s="222" t="s">
        <v>1598</v>
      </c>
      <c r="B47" s="226">
        <f>SUM(B48:B50)</f>
        <v>420</v>
      </c>
      <c r="C47" s="226">
        <f>SUM(C48:C50)</f>
        <v>0</v>
      </c>
      <c r="D47" s="110">
        <f t="shared" si="0"/>
        <v>-1</v>
      </c>
    </row>
    <row r="48" ht="30" customHeight="1" spans="1:4">
      <c r="A48" s="228" t="s">
        <v>1599</v>
      </c>
      <c r="B48" s="113"/>
      <c r="C48" s="227"/>
      <c r="D48" s="110" t="str">
        <f t="shared" si="0"/>
        <v/>
      </c>
    </row>
    <row r="49" ht="30" customHeight="1" spans="1:4">
      <c r="A49" s="228" t="s">
        <v>1600</v>
      </c>
      <c r="B49" s="230">
        <v>420</v>
      </c>
      <c r="C49" s="231"/>
      <c r="D49" s="110">
        <f t="shared" si="0"/>
        <v>-1</v>
      </c>
    </row>
    <row r="50" ht="30" customHeight="1" spans="1:4">
      <c r="A50" s="228" t="s">
        <v>1601</v>
      </c>
      <c r="B50" s="230"/>
      <c r="C50" s="232"/>
      <c r="D50" s="106" t="str">
        <f t="shared" si="0"/>
        <v/>
      </c>
    </row>
    <row r="51" ht="30" customHeight="1" spans="1:4">
      <c r="A51" s="222" t="s">
        <v>1602</v>
      </c>
      <c r="B51" s="190">
        <v>14903</v>
      </c>
      <c r="C51" s="223">
        <v>1931</v>
      </c>
      <c r="D51" s="106">
        <f t="shared" si="0"/>
        <v>-0.87</v>
      </c>
    </row>
    <row r="52" ht="30" customHeight="1" spans="1:4">
      <c r="A52" s="233"/>
      <c r="B52" s="223"/>
      <c r="C52" s="223"/>
      <c r="D52" s="106" t="str">
        <f t="shared" si="0"/>
        <v/>
      </c>
    </row>
    <row r="53" ht="30" customHeight="1" spans="1:4">
      <c r="A53" s="211" t="s">
        <v>1603</v>
      </c>
      <c r="B53" s="234">
        <f>SUM(B51,B47,B41,B36,B4)</f>
        <v>17710</v>
      </c>
      <c r="C53" s="234">
        <f>SUM(C51,C47,C41,C36,C4)</f>
        <v>5621</v>
      </c>
      <c r="D53" s="106">
        <f t="shared" si="0"/>
        <v>-0.683</v>
      </c>
    </row>
    <row r="54" ht="30" customHeight="1" spans="1:4">
      <c r="A54" s="222" t="s">
        <v>32</v>
      </c>
      <c r="B54" s="105">
        <f>SUM(B55:B57)</f>
        <v>518</v>
      </c>
      <c r="C54" s="105">
        <f>SUM(C55:C57)</f>
        <v>3588</v>
      </c>
      <c r="D54" s="106"/>
    </row>
    <row r="55" ht="30" customHeight="1" spans="1:4">
      <c r="A55" s="235" t="s">
        <v>1604</v>
      </c>
      <c r="B55" s="111">
        <v>-1280</v>
      </c>
      <c r="C55" s="226">
        <v>1114</v>
      </c>
      <c r="D55" s="106"/>
    </row>
    <row r="56" ht="30" customHeight="1" spans="1:4">
      <c r="A56" s="235" t="s">
        <v>79</v>
      </c>
      <c r="B56" s="111"/>
      <c r="C56" s="223"/>
      <c r="D56" s="106"/>
    </row>
    <row r="57" ht="30" customHeight="1" spans="1:4">
      <c r="A57" s="235" t="s">
        <v>1605</v>
      </c>
      <c r="B57" s="111">
        <v>1798</v>
      </c>
      <c r="C57" s="227">
        <v>2474</v>
      </c>
      <c r="D57" s="106"/>
    </row>
    <row r="58" ht="30" customHeight="1" spans="1:4">
      <c r="A58" s="211" t="s">
        <v>1606</v>
      </c>
      <c r="B58" s="105">
        <f>SUM(B53,B54)</f>
        <v>18228</v>
      </c>
      <c r="C58" s="105">
        <f>SUM(C53,C54)</f>
        <v>9209</v>
      </c>
      <c r="D58" s="106"/>
    </row>
  </sheetData>
  <mergeCells count="1">
    <mergeCell ref="A1:D1"/>
  </mergeCells>
  <conditionalFormatting sqref="E3:E39">
    <cfRule type="cellIs" dxfId="3" priority="2" stopIfTrue="1" operator="lessThanOrEqual">
      <formula>-1</formula>
    </cfRule>
  </conditionalFormatting>
  <conditionalFormatting sqref="E4:E7">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workbookViewId="0">
      <selection activeCell="E13" sqref="E$1:E$1048576"/>
    </sheetView>
  </sheetViews>
  <sheetFormatPr defaultColWidth="9" defaultRowHeight="14.25" outlineLevelCol="3"/>
  <cols>
    <col min="1" max="1" width="50.775" style="215" customWidth="1"/>
    <col min="2" max="2" width="20.6333333333333" style="215" customWidth="1"/>
    <col min="3" max="3" width="20.6333333333333" style="237" customWidth="1"/>
    <col min="4" max="4" width="20.6333333333333" style="215" customWidth="1"/>
    <col min="5" max="16384" width="9" style="215"/>
  </cols>
  <sheetData>
    <row r="1" ht="45" customHeight="1" spans="1:4">
      <c r="A1" s="238" t="s">
        <v>1607</v>
      </c>
      <c r="B1" s="238"/>
      <c r="C1" s="238"/>
      <c r="D1" s="238"/>
    </row>
    <row r="2" ht="20.1" customHeight="1" spans="1:4">
      <c r="A2" s="239"/>
      <c r="B2" s="239"/>
      <c r="C2" s="239"/>
      <c r="D2" s="240" t="s">
        <v>1</v>
      </c>
    </row>
    <row r="3" ht="45" customHeight="1" spans="1:4">
      <c r="A3" s="241" t="s">
        <v>2</v>
      </c>
      <c r="B3" s="102" t="s">
        <v>3</v>
      </c>
      <c r="C3" s="102" t="s">
        <v>4</v>
      </c>
      <c r="D3" s="102" t="s">
        <v>5</v>
      </c>
    </row>
    <row r="4" ht="35.1" customHeight="1" spans="1:4">
      <c r="A4" s="189" t="s">
        <v>1175</v>
      </c>
      <c r="B4" s="190">
        <f>B5</f>
        <v>0</v>
      </c>
      <c r="C4" s="190">
        <f>C5</f>
        <v>0</v>
      </c>
      <c r="D4" s="191" t="str">
        <f t="shared" ref="D4:D36" si="0">IF(B4&lt;&gt;0,C4/B4-1,"")</f>
        <v/>
      </c>
    </row>
    <row r="5" ht="35.1" customHeight="1" spans="1:4">
      <c r="A5" s="192" t="s">
        <v>1608</v>
      </c>
      <c r="B5" s="190">
        <f>B6</f>
        <v>0</v>
      </c>
      <c r="C5" s="190">
        <f>C6</f>
        <v>0</v>
      </c>
      <c r="D5" s="191" t="str">
        <f t="shared" si="0"/>
        <v/>
      </c>
    </row>
    <row r="6" ht="35.1" customHeight="1" spans="1:4">
      <c r="A6" s="192" t="s">
        <v>1609</v>
      </c>
      <c r="B6" s="193"/>
      <c r="C6" s="194"/>
      <c r="D6" s="191" t="str">
        <f t="shared" si="0"/>
        <v/>
      </c>
    </row>
    <row r="7" ht="35.1" customHeight="1" spans="1:4">
      <c r="A7" s="189" t="s">
        <v>1610</v>
      </c>
      <c r="B7" s="195">
        <f>SUM(B8,B18,B27,B29,B33)</f>
        <v>165</v>
      </c>
      <c r="C7" s="195">
        <f>SUM(C8,C18,C27,C29,C33)</f>
        <v>8070</v>
      </c>
      <c r="D7" s="196">
        <f t="shared" si="0"/>
        <v>47.909</v>
      </c>
    </row>
    <row r="8" ht="35.1" customHeight="1" spans="1:4">
      <c r="A8" s="197" t="s">
        <v>1611</v>
      </c>
      <c r="B8" s="198">
        <f>SUM(B9:B17)</f>
        <v>-58</v>
      </c>
      <c r="C8" s="198">
        <f>SUM(C9:C17)</f>
        <v>3500</v>
      </c>
      <c r="D8" s="191">
        <f t="shared" si="0"/>
        <v>-61.345</v>
      </c>
    </row>
    <row r="9" ht="35.1" customHeight="1" spans="1:4">
      <c r="A9" s="199" t="s">
        <v>1612</v>
      </c>
      <c r="B9" s="200"/>
      <c r="C9" s="194"/>
      <c r="D9" s="191" t="str">
        <f t="shared" si="0"/>
        <v/>
      </c>
    </row>
    <row r="10" ht="35.1" customHeight="1" spans="1:4">
      <c r="A10" s="192" t="s">
        <v>1613</v>
      </c>
      <c r="B10" s="193">
        <v>-853</v>
      </c>
      <c r="C10" s="194">
        <v>485</v>
      </c>
      <c r="D10" s="191">
        <f t="shared" si="0"/>
        <v>-1.569</v>
      </c>
    </row>
    <row r="11" ht="35.1" customHeight="1" spans="1:4">
      <c r="A11" s="201" t="s">
        <v>1614</v>
      </c>
      <c r="B11" s="202"/>
      <c r="C11" s="194"/>
      <c r="D11" s="191" t="str">
        <f t="shared" si="0"/>
        <v/>
      </c>
    </row>
    <row r="12" ht="35.1" customHeight="1" spans="1:4">
      <c r="A12" s="192" t="s">
        <v>1615</v>
      </c>
      <c r="B12" s="193"/>
      <c r="C12" s="194"/>
      <c r="D12" s="191" t="str">
        <f t="shared" si="0"/>
        <v/>
      </c>
    </row>
    <row r="13" ht="35.1" customHeight="1" spans="1:4">
      <c r="A13" s="201" t="s">
        <v>1616</v>
      </c>
      <c r="B13" s="242">
        <v>795</v>
      </c>
      <c r="C13" s="194">
        <v>2771</v>
      </c>
      <c r="D13" s="191">
        <f t="shared" si="0"/>
        <v>2.486</v>
      </c>
    </row>
    <row r="14" ht="35.1" customHeight="1" spans="1:4">
      <c r="A14" s="192" t="s">
        <v>1617</v>
      </c>
      <c r="B14" s="193"/>
      <c r="C14" s="194"/>
      <c r="D14" s="191" t="str">
        <f t="shared" si="0"/>
        <v/>
      </c>
    </row>
    <row r="15" ht="35.1" customHeight="1" spans="1:4">
      <c r="A15" s="192" t="s">
        <v>1618</v>
      </c>
      <c r="B15" s="190"/>
      <c r="C15" s="203"/>
      <c r="D15" s="191" t="str">
        <f t="shared" si="0"/>
        <v/>
      </c>
    </row>
    <row r="16" ht="35.1" customHeight="1" spans="1:4">
      <c r="A16" s="192" t="s">
        <v>1619</v>
      </c>
      <c r="B16" s="193"/>
      <c r="C16" s="194"/>
      <c r="D16" s="191" t="str">
        <f t="shared" si="0"/>
        <v/>
      </c>
    </row>
    <row r="17" s="236" customFormat="1" ht="35.1" customHeight="1" spans="1:4">
      <c r="A17" s="192" t="s">
        <v>1620</v>
      </c>
      <c r="B17" s="193"/>
      <c r="C17" s="194">
        <v>244</v>
      </c>
      <c r="D17" s="191" t="str">
        <f t="shared" si="0"/>
        <v/>
      </c>
    </row>
    <row r="18" ht="35.1" customHeight="1" spans="1:4">
      <c r="A18" s="201" t="s">
        <v>1621</v>
      </c>
      <c r="B18" s="202">
        <f>SUM(B19:B26)</f>
        <v>0</v>
      </c>
      <c r="C18" s="242">
        <f>SUM(C19:C26)</f>
        <v>135</v>
      </c>
      <c r="D18" s="191" t="str">
        <f t="shared" si="0"/>
        <v/>
      </c>
    </row>
    <row r="19" ht="35.1" customHeight="1" spans="1:4">
      <c r="A19" s="192" t="s">
        <v>1622</v>
      </c>
      <c r="B19" s="193"/>
      <c r="C19" s="194"/>
      <c r="D19" s="191" t="str">
        <f t="shared" si="0"/>
        <v/>
      </c>
    </row>
    <row r="20" ht="35.1" customHeight="1" spans="1:4">
      <c r="A20" s="201" t="s">
        <v>1623</v>
      </c>
      <c r="B20" s="202"/>
      <c r="C20" s="194"/>
      <c r="D20" s="191" t="str">
        <f t="shared" si="0"/>
        <v/>
      </c>
    </row>
    <row r="21" ht="35.1" customHeight="1" spans="1:4">
      <c r="A21" s="192" t="s">
        <v>1624</v>
      </c>
      <c r="B21" s="193"/>
      <c r="C21" s="194"/>
      <c r="D21" s="191" t="str">
        <f t="shared" si="0"/>
        <v/>
      </c>
    </row>
    <row r="22" ht="35.1" customHeight="1" spans="1:4">
      <c r="A22" s="192" t="s">
        <v>1625</v>
      </c>
      <c r="B22" s="190"/>
      <c r="C22" s="194"/>
      <c r="D22" s="191" t="str">
        <f t="shared" si="0"/>
        <v/>
      </c>
    </row>
    <row r="23" ht="35.1" customHeight="1" spans="1:4">
      <c r="A23" s="192" t="s">
        <v>1626</v>
      </c>
      <c r="B23" s="193"/>
      <c r="C23" s="194"/>
      <c r="D23" s="191" t="str">
        <f t="shared" si="0"/>
        <v/>
      </c>
    </row>
    <row r="24" ht="35.1" customHeight="1" spans="1:4">
      <c r="A24" s="192" t="s">
        <v>1627</v>
      </c>
      <c r="B24" s="193"/>
      <c r="C24" s="194"/>
      <c r="D24" s="191" t="str">
        <f t="shared" si="0"/>
        <v/>
      </c>
    </row>
    <row r="25" ht="35.1" customHeight="1" spans="1:4">
      <c r="A25" s="204" t="s">
        <v>1628</v>
      </c>
      <c r="B25" s="193"/>
      <c r="C25" s="194"/>
      <c r="D25" s="191" t="str">
        <f t="shared" si="0"/>
        <v/>
      </c>
    </row>
    <row r="26" ht="35.1" customHeight="1" spans="1:4">
      <c r="A26" s="192" t="s">
        <v>1629</v>
      </c>
      <c r="B26" s="193"/>
      <c r="C26" s="194">
        <v>135</v>
      </c>
      <c r="D26" s="191" t="str">
        <f t="shared" si="0"/>
        <v/>
      </c>
    </row>
    <row r="27" ht="35.1" customHeight="1" spans="1:4">
      <c r="A27" s="192" t="s">
        <v>1630</v>
      </c>
      <c r="B27" s="193">
        <f>SUM(B28)</f>
        <v>0</v>
      </c>
      <c r="C27" s="193">
        <f>SUM(C28)</f>
        <v>0</v>
      </c>
      <c r="D27" s="191" t="str">
        <f t="shared" si="0"/>
        <v/>
      </c>
    </row>
    <row r="28" ht="35.1" customHeight="1" spans="1:4">
      <c r="A28" s="205" t="s">
        <v>1631</v>
      </c>
      <c r="B28" s="206"/>
      <c r="C28" s="194"/>
      <c r="D28" s="191" t="str">
        <f t="shared" si="0"/>
        <v/>
      </c>
    </row>
    <row r="29" ht="31" customHeight="1" spans="1:4">
      <c r="A29" s="199" t="s">
        <v>1632</v>
      </c>
      <c r="B29" s="200">
        <f>SUM(B30:B32)</f>
        <v>0</v>
      </c>
      <c r="C29" s="200">
        <f>SUM(C30:C32)</f>
        <v>0</v>
      </c>
      <c r="D29" s="191" t="str">
        <f t="shared" si="0"/>
        <v/>
      </c>
    </row>
    <row r="30" ht="31" customHeight="1" spans="1:4">
      <c r="A30" s="192" t="s">
        <v>1633</v>
      </c>
      <c r="B30" s="193"/>
      <c r="C30" s="194"/>
      <c r="D30" s="191" t="str">
        <f t="shared" si="0"/>
        <v/>
      </c>
    </row>
    <row r="31" ht="31" customHeight="1" spans="1:4">
      <c r="A31" s="192" t="s">
        <v>1634</v>
      </c>
      <c r="B31" s="190"/>
      <c r="C31" s="194"/>
      <c r="D31" s="191" t="str">
        <f t="shared" si="0"/>
        <v/>
      </c>
    </row>
    <row r="32" ht="31" customHeight="1" spans="1:4">
      <c r="A32" s="192" t="s">
        <v>1635</v>
      </c>
      <c r="B32" s="207"/>
      <c r="C32" s="194"/>
      <c r="D32" s="191" t="str">
        <f t="shared" si="0"/>
        <v/>
      </c>
    </row>
    <row r="33" ht="31" customHeight="1" spans="1:4">
      <c r="A33" s="205" t="s">
        <v>1636</v>
      </c>
      <c r="B33" s="208">
        <f>SUM(B34)</f>
        <v>223</v>
      </c>
      <c r="C33" s="208">
        <f>SUM(C34)</f>
        <v>4435</v>
      </c>
      <c r="D33" s="191">
        <f t="shared" si="0"/>
        <v>18.888</v>
      </c>
    </row>
    <row r="34" ht="31" customHeight="1" spans="1:4">
      <c r="A34" s="209" t="s">
        <v>1637</v>
      </c>
      <c r="B34" s="210">
        <v>223</v>
      </c>
      <c r="C34" s="194">
        <v>4435</v>
      </c>
      <c r="D34" s="191">
        <f t="shared" si="0"/>
        <v>18.888</v>
      </c>
    </row>
    <row r="35" ht="31" customHeight="1" spans="1:4">
      <c r="A35" s="192"/>
      <c r="B35" s="193"/>
      <c r="C35" s="194"/>
      <c r="D35" s="191" t="str">
        <f t="shared" si="0"/>
        <v/>
      </c>
    </row>
    <row r="36" ht="31" customHeight="1" spans="1:4">
      <c r="A36" s="211" t="s">
        <v>1638</v>
      </c>
      <c r="B36" s="190">
        <f>SUM(B4,B7,)</f>
        <v>165</v>
      </c>
      <c r="C36" s="190">
        <f>SUM(C4,C7,)</f>
        <v>8070</v>
      </c>
      <c r="D36" s="196">
        <f t="shared" si="0"/>
        <v>47.909</v>
      </c>
    </row>
    <row r="37" ht="31" customHeight="1" spans="1:4">
      <c r="A37" s="222" t="s">
        <v>69</v>
      </c>
      <c r="B37" s="190">
        <f>SUM(B38:B41)</f>
        <v>18063</v>
      </c>
      <c r="C37" s="190">
        <f>SUM(C38:C41)</f>
        <v>1139</v>
      </c>
      <c r="D37" s="191"/>
    </row>
    <row r="38" ht="31" customHeight="1" spans="1:4">
      <c r="A38" s="213" t="s">
        <v>1639</v>
      </c>
      <c r="B38" s="190"/>
      <c r="C38" s="190"/>
      <c r="D38" s="191"/>
    </row>
    <row r="39" ht="31" customHeight="1" spans="1:4">
      <c r="A39" s="213" t="s">
        <v>1088</v>
      </c>
      <c r="B39" s="193"/>
      <c r="C39" s="194"/>
      <c r="D39" s="191"/>
    </row>
    <row r="40" ht="31" customHeight="1" spans="1:4">
      <c r="A40" s="213" t="s">
        <v>1089</v>
      </c>
      <c r="B40" s="179">
        <v>15589</v>
      </c>
      <c r="C40" s="193">
        <v>1139</v>
      </c>
      <c r="D40" s="191"/>
    </row>
    <row r="41" ht="31" customHeight="1" spans="1:4">
      <c r="A41" s="192" t="s">
        <v>1640</v>
      </c>
      <c r="B41" s="193">
        <v>2474</v>
      </c>
      <c r="C41" s="194"/>
      <c r="D41" s="191">
        <f>IF(B41&lt;&gt;0,C41/B41-1,"")</f>
        <v>-1</v>
      </c>
    </row>
    <row r="42" ht="31" customHeight="1" spans="1:4">
      <c r="A42" s="211" t="s">
        <v>1641</v>
      </c>
      <c r="B42" s="190">
        <f>SUM(B36+B37)</f>
        <v>18228</v>
      </c>
      <c r="C42" s="190">
        <f>SUM(C36+C37)</f>
        <v>9209</v>
      </c>
      <c r="D42" s="196"/>
    </row>
  </sheetData>
  <mergeCells count="1">
    <mergeCell ref="A1:D1"/>
  </mergeCells>
  <conditionalFormatting sqref="D4:D8 D9:D42">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4" orientation="portrait"/>
  <headerFooter alignWithMargins="0">
    <oddFooter>&amp;C&amp;16- &amp;P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8"/>
  <sheetViews>
    <sheetView showGridLines="0" showZeros="0" topLeftCell="A28" workbookViewId="0">
      <selection activeCell="A32" sqref="A32"/>
    </sheetView>
  </sheetViews>
  <sheetFormatPr defaultColWidth="9" defaultRowHeight="20.25" outlineLevelCol="3"/>
  <cols>
    <col min="1" max="1" width="52.6666666666667" style="215" customWidth="1"/>
    <col min="2" max="2" width="20.6333333333333" style="215" customWidth="1"/>
    <col min="3" max="3" width="20.6333333333333" style="216" customWidth="1"/>
    <col min="4" max="4" width="20.6333333333333" style="215" customWidth="1"/>
    <col min="5" max="16384" width="9" style="215"/>
  </cols>
  <sheetData>
    <row r="1" ht="45" customHeight="1" spans="1:4">
      <c r="A1" s="184" t="s">
        <v>1642</v>
      </c>
      <c r="B1" s="184"/>
      <c r="C1" s="217"/>
      <c r="D1" s="184"/>
    </row>
    <row r="2" ht="20.1" customHeight="1" spans="1:4">
      <c r="A2" s="185"/>
      <c r="B2" s="185"/>
      <c r="C2" s="218"/>
      <c r="D2" s="219" t="s">
        <v>1</v>
      </c>
    </row>
    <row r="3" ht="45" customHeight="1" spans="1:4">
      <c r="A3" s="220" t="s">
        <v>1554</v>
      </c>
      <c r="B3" s="102" t="s">
        <v>3</v>
      </c>
      <c r="C3" s="221" t="s">
        <v>4</v>
      </c>
      <c r="D3" s="102" t="s">
        <v>5</v>
      </c>
    </row>
    <row r="4" ht="36" customHeight="1" spans="1:4">
      <c r="A4" s="222" t="s">
        <v>1555</v>
      </c>
      <c r="B4" s="223">
        <f>SUM(B5:B35)</f>
        <v>87</v>
      </c>
      <c r="C4" s="223">
        <f>SUM(C5:C35)</f>
        <v>1195</v>
      </c>
      <c r="D4" s="106">
        <f t="shared" ref="D4:D50" si="0">IF(B4&lt;&gt;0,C4/B4-1,"")</f>
        <v>12.736</v>
      </c>
    </row>
    <row r="5" ht="36" customHeight="1" spans="1:4">
      <c r="A5" s="224" t="s">
        <v>1556</v>
      </c>
      <c r="B5" s="223"/>
      <c r="C5" s="223"/>
      <c r="D5" s="106" t="str">
        <f t="shared" si="0"/>
        <v/>
      </c>
    </row>
    <row r="6" ht="36" customHeight="1" spans="1:4">
      <c r="A6" s="224" t="s">
        <v>1557</v>
      </c>
      <c r="B6" s="225"/>
      <c r="C6" s="225"/>
      <c r="D6" s="106" t="str">
        <f t="shared" si="0"/>
        <v/>
      </c>
    </row>
    <row r="7" ht="36" customHeight="1" spans="1:4">
      <c r="A7" s="224" t="s">
        <v>1558</v>
      </c>
      <c r="B7" s="225"/>
      <c r="C7" s="225"/>
      <c r="D7" s="106" t="str">
        <f t="shared" si="0"/>
        <v/>
      </c>
    </row>
    <row r="8" ht="36" customHeight="1" spans="1:4">
      <c r="A8" s="224" t="s">
        <v>1559</v>
      </c>
      <c r="B8" s="226"/>
      <c r="C8" s="227"/>
      <c r="D8" s="106" t="str">
        <f t="shared" si="0"/>
        <v/>
      </c>
    </row>
    <row r="9" ht="36" customHeight="1" spans="1:4">
      <c r="A9" s="224" t="s">
        <v>1560</v>
      </c>
      <c r="B9" s="225"/>
      <c r="C9" s="225"/>
      <c r="D9" s="106" t="str">
        <f t="shared" si="0"/>
        <v/>
      </c>
    </row>
    <row r="10" ht="36" customHeight="1" spans="1:4">
      <c r="A10" s="224" t="s">
        <v>1561</v>
      </c>
      <c r="B10" s="225"/>
      <c r="C10" s="225"/>
      <c r="D10" s="106" t="str">
        <f t="shared" si="0"/>
        <v/>
      </c>
    </row>
    <row r="11" ht="36" customHeight="1" spans="1:4">
      <c r="A11" s="224" t="s">
        <v>1562</v>
      </c>
      <c r="B11" s="225"/>
      <c r="C11" s="225"/>
      <c r="D11" s="106" t="str">
        <f t="shared" si="0"/>
        <v/>
      </c>
    </row>
    <row r="12" ht="36" customHeight="1" spans="1:4">
      <c r="A12" s="224" t="s">
        <v>1563</v>
      </c>
      <c r="B12" s="225"/>
      <c r="C12" s="225"/>
      <c r="D12" s="106" t="str">
        <f t="shared" si="0"/>
        <v/>
      </c>
    </row>
    <row r="13" ht="36" customHeight="1" spans="1:4">
      <c r="A13" s="224" t="s">
        <v>1564</v>
      </c>
      <c r="B13" s="225"/>
      <c r="C13" s="225"/>
      <c r="D13" s="106" t="str">
        <f t="shared" si="0"/>
        <v/>
      </c>
    </row>
    <row r="14" ht="36" customHeight="1" spans="1:4">
      <c r="A14" s="224" t="s">
        <v>1565</v>
      </c>
      <c r="B14" s="226"/>
      <c r="C14" s="227"/>
      <c r="D14" s="106" t="str">
        <f t="shared" si="0"/>
        <v/>
      </c>
    </row>
    <row r="15" ht="36" customHeight="1" spans="1:4">
      <c r="A15" s="224" t="s">
        <v>1566</v>
      </c>
      <c r="B15" s="225"/>
      <c r="C15" s="225"/>
      <c r="D15" s="106" t="str">
        <f t="shared" si="0"/>
        <v/>
      </c>
    </row>
    <row r="16" ht="36" customHeight="1" spans="1:4">
      <c r="A16" s="224" t="s">
        <v>1567</v>
      </c>
      <c r="B16" s="225"/>
      <c r="C16" s="225"/>
      <c r="D16" s="106" t="str">
        <f t="shared" si="0"/>
        <v/>
      </c>
    </row>
    <row r="17" ht="36" customHeight="1" spans="1:4">
      <c r="A17" s="224" t="s">
        <v>1568</v>
      </c>
      <c r="B17" s="226"/>
      <c r="C17" s="227"/>
      <c r="D17" s="106" t="str">
        <f t="shared" si="0"/>
        <v/>
      </c>
    </row>
    <row r="18" ht="36" customHeight="1" spans="1:4">
      <c r="A18" s="224" t="s">
        <v>1569</v>
      </c>
      <c r="B18" s="225"/>
      <c r="C18" s="225"/>
      <c r="D18" s="106" t="str">
        <f t="shared" si="0"/>
        <v/>
      </c>
    </row>
    <row r="19" ht="36" customHeight="1" spans="1:4">
      <c r="A19" s="224" t="s">
        <v>1570</v>
      </c>
      <c r="B19" s="226"/>
      <c r="C19" s="227"/>
      <c r="D19" s="106" t="str">
        <f t="shared" si="0"/>
        <v/>
      </c>
    </row>
    <row r="20" ht="36" customHeight="1" spans="1:4">
      <c r="A20" s="224" t="s">
        <v>1571</v>
      </c>
      <c r="B20" s="226"/>
      <c r="C20" s="227"/>
      <c r="D20" s="106" t="str">
        <f t="shared" si="0"/>
        <v/>
      </c>
    </row>
    <row r="21" ht="36" customHeight="1" spans="1:4">
      <c r="A21" s="224" t="s">
        <v>1572</v>
      </c>
      <c r="B21" s="226"/>
      <c r="C21" s="227"/>
      <c r="D21" s="106" t="str">
        <f t="shared" si="0"/>
        <v/>
      </c>
    </row>
    <row r="22" ht="36" customHeight="1" spans="1:4">
      <c r="A22" s="224" t="s">
        <v>1573</v>
      </c>
      <c r="B22" s="226"/>
      <c r="C22" s="227"/>
      <c r="D22" s="106" t="str">
        <f t="shared" si="0"/>
        <v/>
      </c>
    </row>
    <row r="23" ht="36" customHeight="1" spans="1:4">
      <c r="A23" s="224" t="s">
        <v>1574</v>
      </c>
      <c r="B23" s="225"/>
      <c r="C23" s="225"/>
      <c r="D23" s="106" t="str">
        <f t="shared" si="0"/>
        <v/>
      </c>
    </row>
    <row r="24" ht="36" customHeight="1" spans="1:4">
      <c r="A24" s="224" t="s">
        <v>1575</v>
      </c>
      <c r="B24" s="225"/>
      <c r="C24" s="225"/>
      <c r="D24" s="106" t="str">
        <f t="shared" si="0"/>
        <v/>
      </c>
    </row>
    <row r="25" ht="36" customHeight="1" spans="1:4">
      <c r="A25" s="224" t="s">
        <v>1576</v>
      </c>
      <c r="B25" s="225"/>
      <c r="C25" s="225"/>
      <c r="D25" s="106" t="str">
        <f t="shared" si="0"/>
        <v/>
      </c>
    </row>
    <row r="26" ht="36" customHeight="1" spans="1:4">
      <c r="A26" s="224" t="s">
        <v>1577</v>
      </c>
      <c r="B26" s="226"/>
      <c r="C26" s="227"/>
      <c r="D26" s="106" t="str">
        <f t="shared" si="0"/>
        <v/>
      </c>
    </row>
    <row r="27" ht="36" customHeight="1" spans="1:4">
      <c r="A27" s="224" t="s">
        <v>1578</v>
      </c>
      <c r="B27" s="225"/>
      <c r="C27" s="225"/>
      <c r="D27" s="106" t="str">
        <f t="shared" si="0"/>
        <v/>
      </c>
    </row>
    <row r="28" ht="36" customHeight="1" spans="1:4">
      <c r="A28" s="224" t="s">
        <v>1579</v>
      </c>
      <c r="B28" s="226"/>
      <c r="C28" s="227"/>
      <c r="D28" s="106" t="str">
        <f t="shared" si="0"/>
        <v/>
      </c>
    </row>
    <row r="29" ht="36" customHeight="1" spans="1:4">
      <c r="A29" s="224" t="s">
        <v>1580</v>
      </c>
      <c r="B29" s="226"/>
      <c r="C29" s="227"/>
      <c r="D29" s="106" t="str">
        <f t="shared" si="0"/>
        <v/>
      </c>
    </row>
    <row r="30" ht="36" customHeight="1" spans="1:4">
      <c r="A30" s="224" t="s">
        <v>1581</v>
      </c>
      <c r="B30" s="226"/>
      <c r="C30" s="227"/>
      <c r="D30" s="106" t="str">
        <f t="shared" si="0"/>
        <v/>
      </c>
    </row>
    <row r="31" ht="36" customHeight="1" spans="1:4">
      <c r="A31" s="224" t="s">
        <v>1582</v>
      </c>
      <c r="B31" s="226"/>
      <c r="C31" s="226"/>
      <c r="D31" s="106" t="str">
        <f t="shared" si="0"/>
        <v/>
      </c>
    </row>
    <row r="32" ht="36" customHeight="1" spans="1:4">
      <c r="A32" s="224" t="s">
        <v>1583</v>
      </c>
      <c r="B32" s="226"/>
      <c r="C32" s="227"/>
      <c r="D32" s="106" t="str">
        <f t="shared" si="0"/>
        <v/>
      </c>
    </row>
    <row r="33" ht="36" customHeight="1" spans="1:4">
      <c r="A33" s="224" t="s">
        <v>1584</v>
      </c>
      <c r="B33" s="226"/>
      <c r="C33" s="227"/>
      <c r="D33" s="106" t="str">
        <f t="shared" si="0"/>
        <v/>
      </c>
    </row>
    <row r="34" ht="36" customHeight="1" spans="1:4">
      <c r="A34" s="224" t="s">
        <v>1585</v>
      </c>
      <c r="B34" s="226"/>
      <c r="C34" s="227"/>
      <c r="D34" s="106" t="str">
        <f t="shared" si="0"/>
        <v/>
      </c>
    </row>
    <row r="35" ht="36" customHeight="1" spans="1:4">
      <c r="A35" s="224" t="s">
        <v>1586</v>
      </c>
      <c r="B35" s="226">
        <v>87</v>
      </c>
      <c r="C35" s="227">
        <v>1195</v>
      </c>
      <c r="D35" s="110">
        <f t="shared" si="0"/>
        <v>12.736</v>
      </c>
    </row>
    <row r="36" ht="36" customHeight="1" spans="1:4">
      <c r="A36" s="222" t="s">
        <v>1587</v>
      </c>
      <c r="B36" s="226">
        <f>SUM(B37:B40)</f>
        <v>0</v>
      </c>
      <c r="C36" s="226">
        <f>SUM(C37:C40)</f>
        <v>0</v>
      </c>
      <c r="D36" s="106" t="str">
        <f t="shared" si="0"/>
        <v/>
      </c>
    </row>
    <row r="37" ht="36" customHeight="1" spans="1:4">
      <c r="A37" s="224" t="s">
        <v>1588</v>
      </c>
      <c r="B37" s="223"/>
      <c r="C37" s="223"/>
      <c r="D37" s="106" t="str">
        <f t="shared" si="0"/>
        <v/>
      </c>
    </row>
    <row r="38" ht="36" customHeight="1" spans="1:4">
      <c r="A38" s="224" t="s">
        <v>1589</v>
      </c>
      <c r="B38" s="226"/>
      <c r="C38" s="226"/>
      <c r="D38" s="106" t="str">
        <f t="shared" si="0"/>
        <v/>
      </c>
    </row>
    <row r="39" ht="36" customHeight="1" spans="1:4">
      <c r="A39" s="224" t="s">
        <v>1590</v>
      </c>
      <c r="B39" s="226"/>
      <c r="C39" s="226"/>
      <c r="D39" s="106" t="str">
        <f t="shared" si="0"/>
        <v/>
      </c>
    </row>
    <row r="40" ht="36" customHeight="1" spans="1:4">
      <c r="A40" s="224" t="s">
        <v>1591</v>
      </c>
      <c r="B40" s="226"/>
      <c r="C40" s="226"/>
      <c r="D40" s="106" t="str">
        <f t="shared" si="0"/>
        <v/>
      </c>
    </row>
    <row r="41" ht="36" customHeight="1" spans="1:4">
      <c r="A41" s="222" t="s">
        <v>1592</v>
      </c>
      <c r="B41" s="183">
        <f>SUM(B42:B46)</f>
        <v>0</v>
      </c>
      <c r="C41" s="183">
        <f>SUM(C42:C46)</f>
        <v>0</v>
      </c>
      <c r="D41" s="106" t="str">
        <f t="shared" si="0"/>
        <v/>
      </c>
    </row>
    <row r="42" ht="36" customHeight="1" spans="1:4">
      <c r="A42" s="228" t="s">
        <v>1593</v>
      </c>
      <c r="B42" s="179"/>
      <c r="C42" s="226"/>
      <c r="D42" s="106" t="str">
        <f t="shared" si="0"/>
        <v/>
      </c>
    </row>
    <row r="43" ht="36" customHeight="1" spans="1:4">
      <c r="A43" s="228" t="s">
        <v>1594</v>
      </c>
      <c r="B43" s="226"/>
      <c r="C43" s="227"/>
      <c r="D43" s="106" t="str">
        <f t="shared" si="0"/>
        <v/>
      </c>
    </row>
    <row r="44" ht="36" customHeight="1" spans="1:4">
      <c r="A44" s="228" t="s">
        <v>1595</v>
      </c>
      <c r="B44" s="229"/>
      <c r="C44" s="227"/>
      <c r="D44" s="106" t="str">
        <f t="shared" si="0"/>
        <v/>
      </c>
    </row>
    <row r="45" ht="36" customHeight="1" spans="1:4">
      <c r="A45" s="228" t="s">
        <v>1596</v>
      </c>
      <c r="B45" s="183"/>
      <c r="C45" s="223"/>
      <c r="D45" s="106" t="str">
        <f t="shared" si="0"/>
        <v/>
      </c>
    </row>
    <row r="46" ht="36" customHeight="1" spans="1:4">
      <c r="A46" s="228" t="s">
        <v>1597</v>
      </c>
      <c r="B46" s="179"/>
      <c r="C46" s="227"/>
      <c r="D46" s="106" t="str">
        <f t="shared" si="0"/>
        <v/>
      </c>
    </row>
    <row r="47" ht="36" customHeight="1" spans="1:4">
      <c r="A47" s="222" t="s">
        <v>1598</v>
      </c>
      <c r="B47" s="223">
        <f>SUM(B48:B50)</f>
        <v>420</v>
      </c>
      <c r="C47" s="223">
        <f>SUM(C48:C50)</f>
        <v>0</v>
      </c>
      <c r="D47" s="106">
        <f t="shared" si="0"/>
        <v>-1</v>
      </c>
    </row>
    <row r="48" ht="36" customHeight="1" spans="1:4">
      <c r="A48" s="228" t="s">
        <v>1599</v>
      </c>
      <c r="B48" s="179"/>
      <c r="C48" s="227"/>
      <c r="D48" s="106" t="str">
        <f t="shared" si="0"/>
        <v/>
      </c>
    </row>
    <row r="49" ht="36" customHeight="1" spans="1:4">
      <c r="A49" s="228" t="s">
        <v>1600</v>
      </c>
      <c r="B49" s="230">
        <v>420</v>
      </c>
      <c r="C49" s="231"/>
      <c r="D49" s="110">
        <f t="shared" si="0"/>
        <v>-1</v>
      </c>
    </row>
    <row r="50" ht="36" customHeight="1" spans="1:4">
      <c r="A50" s="228" t="s">
        <v>1601</v>
      </c>
      <c r="B50" s="230"/>
      <c r="C50" s="232"/>
      <c r="D50" s="106" t="str">
        <f t="shared" si="0"/>
        <v/>
      </c>
    </row>
    <row r="51" ht="36" customHeight="1" spans="1:4">
      <c r="A51" s="222" t="s">
        <v>1602</v>
      </c>
      <c r="B51" s="190">
        <v>14</v>
      </c>
      <c r="C51" s="223"/>
      <c r="D51" s="106"/>
    </row>
    <row r="52" ht="36" customHeight="1" spans="1:4">
      <c r="A52" s="233"/>
      <c r="B52" s="223"/>
      <c r="C52" s="223"/>
      <c r="D52" s="106" t="str">
        <f t="shared" ref="D52:D57" si="1">IF(B52&lt;&gt;0,C52/B52-1,"")</f>
        <v/>
      </c>
    </row>
    <row r="53" ht="36" customHeight="1" spans="1:4">
      <c r="A53" s="211" t="s">
        <v>1643</v>
      </c>
      <c r="B53" s="234">
        <f>SUM(B51,B47,B41,B36,B4)</f>
        <v>521</v>
      </c>
      <c r="C53" s="234">
        <f>SUM(C51,C47,C41,C36,C4)</f>
        <v>1195</v>
      </c>
      <c r="D53" s="106">
        <f t="shared" si="1"/>
        <v>1.294</v>
      </c>
    </row>
    <row r="54" ht="36" customHeight="1" spans="1:4">
      <c r="A54" s="212" t="s">
        <v>32</v>
      </c>
      <c r="B54" s="105">
        <f>SUM(B55,B56,B57)</f>
        <v>-1572</v>
      </c>
      <c r="C54" s="105">
        <f>SUM(C55,C56,C57)</f>
        <v>959</v>
      </c>
      <c r="D54" s="106"/>
    </row>
    <row r="55" ht="36" customHeight="1" spans="1:4">
      <c r="A55" s="235" t="s">
        <v>1604</v>
      </c>
      <c r="B55" s="111">
        <v>-1572</v>
      </c>
      <c r="C55" s="226">
        <v>959</v>
      </c>
      <c r="D55" s="106"/>
    </row>
    <row r="56" ht="36" customHeight="1" spans="1:4">
      <c r="A56" s="235" t="s">
        <v>79</v>
      </c>
      <c r="B56" s="111"/>
      <c r="C56" s="223"/>
      <c r="D56" s="106" t="str">
        <f t="shared" si="1"/>
        <v/>
      </c>
    </row>
    <row r="57" ht="36" customHeight="1" spans="1:4">
      <c r="A57" s="235" t="s">
        <v>1605</v>
      </c>
      <c r="B57" s="111"/>
      <c r="C57" s="227"/>
      <c r="D57" s="106" t="str">
        <f t="shared" si="1"/>
        <v/>
      </c>
    </row>
    <row r="58" ht="36" customHeight="1" spans="1:4">
      <c r="A58" s="211" t="s">
        <v>1644</v>
      </c>
      <c r="B58" s="105">
        <f>SUM(B53,B54)</f>
        <v>-1051</v>
      </c>
      <c r="C58" s="105">
        <f>SUM(C53,C54)</f>
        <v>2154</v>
      </c>
      <c r="D58" s="106"/>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topLeftCell="A25" workbookViewId="0">
      <selection activeCell="F10" sqref="F10"/>
    </sheetView>
  </sheetViews>
  <sheetFormatPr defaultColWidth="9" defaultRowHeight="13.5" outlineLevelCol="3"/>
  <cols>
    <col min="1" max="1" width="50.775" customWidth="1"/>
    <col min="2" max="4" width="20.6333333333333" customWidth="1"/>
  </cols>
  <sheetData>
    <row r="1" ht="45" customHeight="1" spans="1:4">
      <c r="A1" s="184" t="s">
        <v>1645</v>
      </c>
      <c r="B1" s="184"/>
      <c r="C1" s="184"/>
      <c r="D1" s="184"/>
    </row>
    <row r="2" ht="20.1" customHeight="1" spans="1:4">
      <c r="A2" s="185"/>
      <c r="B2" s="185"/>
      <c r="C2" s="186"/>
      <c r="D2" s="187" t="s">
        <v>1</v>
      </c>
    </row>
    <row r="3" ht="45" customHeight="1" spans="1:4">
      <c r="A3" s="188" t="s">
        <v>1646</v>
      </c>
      <c r="B3" s="102" t="s">
        <v>3</v>
      </c>
      <c r="C3" s="102" t="s">
        <v>4</v>
      </c>
      <c r="D3" s="102" t="s">
        <v>5</v>
      </c>
    </row>
    <row r="4" ht="36" customHeight="1" spans="1:4">
      <c r="A4" s="189" t="s">
        <v>1175</v>
      </c>
      <c r="B4" s="190">
        <f>B5</f>
        <v>0</v>
      </c>
      <c r="C4" s="190">
        <f>C5</f>
        <v>0</v>
      </c>
      <c r="D4" s="191" t="str">
        <f t="shared" ref="D4:D36" si="0">IF(B4&lt;&gt;0,C4/B4-1,"")</f>
        <v/>
      </c>
    </row>
    <row r="5" ht="36" customHeight="1" spans="1:4">
      <c r="A5" s="192" t="s">
        <v>1608</v>
      </c>
      <c r="B5" s="190">
        <f>B6</f>
        <v>0</v>
      </c>
      <c r="C5" s="190">
        <f>C6</f>
        <v>0</v>
      </c>
      <c r="D5" s="191" t="str">
        <f t="shared" si="0"/>
        <v/>
      </c>
    </row>
    <row r="6" ht="36" customHeight="1" spans="1:4">
      <c r="A6" s="192" t="s">
        <v>1609</v>
      </c>
      <c r="B6" s="193"/>
      <c r="C6" s="194"/>
      <c r="D6" s="191" t="str">
        <f t="shared" si="0"/>
        <v/>
      </c>
    </row>
    <row r="7" ht="36" customHeight="1" spans="1:4">
      <c r="A7" s="189" t="s">
        <v>1610</v>
      </c>
      <c r="B7" s="195">
        <f>SUM(B8,B18,B27,B29,B33)</f>
        <v>84</v>
      </c>
      <c r="C7" s="195">
        <f>SUM(C8,C18,C27,C29,C33)</f>
        <v>500</v>
      </c>
      <c r="D7" s="196">
        <f t="shared" si="0"/>
        <v>4.952</v>
      </c>
    </row>
    <row r="8" ht="36" customHeight="1" spans="1:4">
      <c r="A8" s="197" t="s">
        <v>1611</v>
      </c>
      <c r="B8" s="198">
        <f>SUM(B9:B17)</f>
        <v>84</v>
      </c>
      <c r="C8" s="198">
        <f>SUM(C9:C17)</f>
        <v>300</v>
      </c>
      <c r="D8" s="191">
        <f t="shared" si="0"/>
        <v>2.571</v>
      </c>
    </row>
    <row r="9" ht="36" customHeight="1" spans="1:4">
      <c r="A9" s="199" t="s">
        <v>1612</v>
      </c>
      <c r="B9" s="200"/>
      <c r="C9" s="194"/>
      <c r="D9" s="191" t="str">
        <f t="shared" si="0"/>
        <v/>
      </c>
    </row>
    <row r="10" ht="36" customHeight="1" spans="1:4">
      <c r="A10" s="192" t="s">
        <v>1613</v>
      </c>
      <c r="B10" s="193">
        <v>84</v>
      </c>
      <c r="C10" s="194">
        <v>300</v>
      </c>
      <c r="D10" s="191">
        <f t="shared" si="0"/>
        <v>2.571</v>
      </c>
    </row>
    <row r="11" ht="36" customHeight="1" spans="1:4">
      <c r="A11" s="201" t="s">
        <v>1614</v>
      </c>
      <c r="B11" s="202"/>
      <c r="C11" s="194"/>
      <c r="D11" s="191" t="str">
        <f t="shared" si="0"/>
        <v/>
      </c>
    </row>
    <row r="12" ht="36" customHeight="1" spans="1:4">
      <c r="A12" s="192" t="s">
        <v>1615</v>
      </c>
      <c r="B12" s="193"/>
      <c r="C12" s="194"/>
      <c r="D12" s="191" t="str">
        <f t="shared" si="0"/>
        <v/>
      </c>
    </row>
    <row r="13" ht="36" customHeight="1" spans="1:4">
      <c r="A13" s="201" t="s">
        <v>1616</v>
      </c>
      <c r="B13" s="202"/>
      <c r="C13" s="194"/>
      <c r="D13" s="191" t="str">
        <f t="shared" si="0"/>
        <v/>
      </c>
    </row>
    <row r="14" ht="36" customHeight="1" spans="1:4">
      <c r="A14" s="192" t="s">
        <v>1617</v>
      </c>
      <c r="B14" s="193"/>
      <c r="C14" s="194"/>
      <c r="D14" s="191" t="str">
        <f t="shared" si="0"/>
        <v/>
      </c>
    </row>
    <row r="15" ht="36" customHeight="1" spans="1:4">
      <c r="A15" s="192" t="s">
        <v>1618</v>
      </c>
      <c r="B15" s="190"/>
      <c r="C15" s="203"/>
      <c r="D15" s="191" t="str">
        <f t="shared" si="0"/>
        <v/>
      </c>
    </row>
    <row r="16" ht="36" customHeight="1" spans="1:4">
      <c r="A16" s="192" t="s">
        <v>1619</v>
      </c>
      <c r="B16" s="193"/>
      <c r="C16" s="194"/>
      <c r="D16" s="191" t="str">
        <f t="shared" si="0"/>
        <v/>
      </c>
    </row>
    <row r="17" ht="36" customHeight="1" spans="1:4">
      <c r="A17" s="192" t="s">
        <v>1620</v>
      </c>
      <c r="B17" s="193"/>
      <c r="C17" s="194"/>
      <c r="D17" s="191" t="str">
        <f t="shared" si="0"/>
        <v/>
      </c>
    </row>
    <row r="18" ht="36" customHeight="1" spans="1:4">
      <c r="A18" s="201" t="s">
        <v>1621</v>
      </c>
      <c r="B18" s="202">
        <f>SUM(B19:B26)</f>
        <v>0</v>
      </c>
      <c r="C18" s="202">
        <f>SUM(C19:C26)</f>
        <v>0</v>
      </c>
      <c r="D18" s="191" t="str">
        <f t="shared" si="0"/>
        <v/>
      </c>
    </row>
    <row r="19" ht="36" customHeight="1" spans="1:4">
      <c r="A19" s="192" t="s">
        <v>1622</v>
      </c>
      <c r="B19" s="193"/>
      <c r="C19" s="194"/>
      <c r="D19" s="191" t="str">
        <f t="shared" si="0"/>
        <v/>
      </c>
    </row>
    <row r="20" ht="36" customHeight="1" spans="1:4">
      <c r="A20" s="201" t="s">
        <v>1623</v>
      </c>
      <c r="B20" s="202"/>
      <c r="C20" s="194"/>
      <c r="D20" s="191" t="str">
        <f t="shared" si="0"/>
        <v/>
      </c>
    </row>
    <row r="21" ht="36" customHeight="1" spans="1:4">
      <c r="A21" s="192" t="s">
        <v>1624</v>
      </c>
      <c r="B21" s="193"/>
      <c r="C21" s="194"/>
      <c r="D21" s="191" t="str">
        <f t="shared" si="0"/>
        <v/>
      </c>
    </row>
    <row r="22" ht="36" customHeight="1" spans="1:4">
      <c r="A22" s="192" t="s">
        <v>1625</v>
      </c>
      <c r="B22" s="190"/>
      <c r="C22" s="194"/>
      <c r="D22" s="191" t="str">
        <f t="shared" si="0"/>
        <v/>
      </c>
    </row>
    <row r="23" ht="36" customHeight="1" spans="1:4">
      <c r="A23" s="192" t="s">
        <v>1626</v>
      </c>
      <c r="B23" s="193"/>
      <c r="C23" s="194"/>
      <c r="D23" s="191" t="str">
        <f t="shared" si="0"/>
        <v/>
      </c>
    </row>
    <row r="24" ht="36" customHeight="1" spans="1:4">
      <c r="A24" s="192" t="s">
        <v>1627</v>
      </c>
      <c r="B24" s="193"/>
      <c r="C24" s="194"/>
      <c r="D24" s="191" t="str">
        <f t="shared" si="0"/>
        <v/>
      </c>
    </row>
    <row r="25" ht="36" customHeight="1" spans="1:4">
      <c r="A25" s="204" t="s">
        <v>1628</v>
      </c>
      <c r="B25" s="193"/>
      <c r="C25" s="194"/>
      <c r="D25" s="191" t="str">
        <f t="shared" si="0"/>
        <v/>
      </c>
    </row>
    <row r="26" ht="36" customHeight="1" spans="1:4">
      <c r="A26" s="192" t="s">
        <v>1629</v>
      </c>
      <c r="B26" s="193"/>
      <c r="C26" s="194"/>
      <c r="D26" s="191" t="str">
        <f t="shared" si="0"/>
        <v/>
      </c>
    </row>
    <row r="27" ht="36" customHeight="1" spans="1:4">
      <c r="A27" s="192" t="s">
        <v>1630</v>
      </c>
      <c r="B27" s="193">
        <f>SUM(B28)</f>
        <v>0</v>
      </c>
      <c r="C27" s="193">
        <f>SUM(C28)</f>
        <v>0</v>
      </c>
      <c r="D27" s="191" t="str">
        <f t="shared" si="0"/>
        <v/>
      </c>
    </row>
    <row r="28" ht="36" customHeight="1" spans="1:4">
      <c r="A28" s="205" t="s">
        <v>1631</v>
      </c>
      <c r="B28" s="206"/>
      <c r="C28" s="194"/>
      <c r="D28" s="191" t="str">
        <f t="shared" si="0"/>
        <v/>
      </c>
    </row>
    <row r="29" ht="36" customHeight="1" spans="1:4">
      <c r="A29" s="199" t="s">
        <v>1632</v>
      </c>
      <c r="B29" s="200">
        <f>SUM(B30:B32)</f>
        <v>0</v>
      </c>
      <c r="C29" s="200">
        <f>SUM(C30:C32)</f>
        <v>0</v>
      </c>
      <c r="D29" s="191" t="str">
        <f t="shared" si="0"/>
        <v/>
      </c>
    </row>
    <row r="30" ht="36" customHeight="1" spans="1:4">
      <c r="A30" s="192" t="s">
        <v>1633</v>
      </c>
      <c r="B30" s="193"/>
      <c r="C30" s="194"/>
      <c r="D30" s="191" t="str">
        <f t="shared" si="0"/>
        <v/>
      </c>
    </row>
    <row r="31" ht="36" customHeight="1" spans="1:4">
      <c r="A31" s="192" t="s">
        <v>1634</v>
      </c>
      <c r="B31" s="190"/>
      <c r="C31" s="194"/>
      <c r="D31" s="191" t="str">
        <f t="shared" si="0"/>
        <v/>
      </c>
    </row>
    <row r="32" ht="36" customHeight="1" spans="1:4">
      <c r="A32" s="192" t="s">
        <v>1635</v>
      </c>
      <c r="B32" s="207"/>
      <c r="C32" s="194"/>
      <c r="D32" s="191" t="str">
        <f t="shared" si="0"/>
        <v/>
      </c>
    </row>
    <row r="33" ht="36" customHeight="1" spans="1:4">
      <c r="A33" s="205" t="s">
        <v>1636</v>
      </c>
      <c r="B33" s="206">
        <f>SUM(B34)</f>
        <v>0</v>
      </c>
      <c r="C33" s="208">
        <f>SUM(C34)</f>
        <v>200</v>
      </c>
      <c r="D33" s="191" t="str">
        <f t="shared" si="0"/>
        <v/>
      </c>
    </row>
    <row r="34" ht="36" customHeight="1" spans="1:4">
      <c r="A34" s="209" t="s">
        <v>1637</v>
      </c>
      <c r="B34" s="210"/>
      <c r="C34" s="194">
        <v>200</v>
      </c>
      <c r="D34" s="191" t="str">
        <f t="shared" si="0"/>
        <v/>
      </c>
    </row>
    <row r="35" ht="36" customHeight="1" spans="1:4">
      <c r="A35" s="192"/>
      <c r="B35" s="193"/>
      <c r="C35" s="194"/>
      <c r="D35" s="191" t="str">
        <f t="shared" si="0"/>
        <v/>
      </c>
    </row>
    <row r="36" ht="36" customHeight="1" spans="1:4">
      <c r="A36" s="211" t="s">
        <v>1647</v>
      </c>
      <c r="B36" s="190">
        <f>SUM(B4,B7,)</f>
        <v>84</v>
      </c>
      <c r="C36" s="190">
        <f>SUM(C4,C7,)</f>
        <v>500</v>
      </c>
      <c r="D36" s="196">
        <f t="shared" si="0"/>
        <v>4.952</v>
      </c>
    </row>
    <row r="37" ht="36" customHeight="1" spans="1:4">
      <c r="A37" s="212" t="s">
        <v>69</v>
      </c>
      <c r="B37" s="190">
        <f>SUM(B38:B41)</f>
        <v>-1135</v>
      </c>
      <c r="C37" s="190">
        <f>SUM(C38:C41)</f>
        <v>1654</v>
      </c>
      <c r="D37" s="191"/>
    </row>
    <row r="38" ht="36" customHeight="1" spans="1:4">
      <c r="A38" s="213" t="s">
        <v>1639</v>
      </c>
      <c r="B38" s="193">
        <v>-1387</v>
      </c>
      <c r="C38" s="193">
        <v>1555</v>
      </c>
      <c r="D38" s="191"/>
    </row>
    <row r="39" ht="36" customHeight="1" spans="1:4">
      <c r="A39" s="213" t="s">
        <v>1088</v>
      </c>
      <c r="B39" s="193"/>
      <c r="C39" s="194"/>
      <c r="D39" s="191"/>
    </row>
    <row r="40" ht="36" customHeight="1" spans="1:4">
      <c r="A40" s="213" t="s">
        <v>1089</v>
      </c>
      <c r="B40" s="179">
        <v>252</v>
      </c>
      <c r="C40" s="193">
        <v>99</v>
      </c>
      <c r="D40" s="191">
        <f>IF(B40&lt;&gt;0,C40/B40-1,"")</f>
        <v>-0.607</v>
      </c>
    </row>
    <row r="41" ht="36" customHeight="1" spans="1:4">
      <c r="A41" s="192" t="s">
        <v>1640</v>
      </c>
      <c r="B41" s="193"/>
      <c r="C41" s="194"/>
      <c r="D41" s="214" t="str">
        <f>IF(B41&lt;&gt;0,C41/B41-1,"")</f>
        <v/>
      </c>
    </row>
    <row r="42" ht="36" customHeight="1" spans="1:4">
      <c r="A42" s="211" t="s">
        <v>1648</v>
      </c>
      <c r="B42" s="190">
        <f>SUM(B36+B37)</f>
        <v>-1051</v>
      </c>
      <c r="C42" s="190">
        <f>SUM(C36+C37)</f>
        <v>2154</v>
      </c>
      <c r="D42" s="191"/>
    </row>
  </sheetData>
  <mergeCells count="1">
    <mergeCell ref="A1:D1"/>
  </mergeCells>
  <conditionalFormatting sqref="D4 D5:D42">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topLeftCell="A13" workbookViewId="0">
      <selection activeCell="D4" sqref="D4"/>
    </sheetView>
  </sheetViews>
  <sheetFormatPr defaultColWidth="9" defaultRowHeight="14.25" outlineLevelCol="1"/>
  <cols>
    <col min="1" max="1" width="36.25" style="169" customWidth="1"/>
    <col min="2" max="2" width="45.5" style="171" customWidth="1"/>
    <col min="3" max="3" width="12.6333333333333" style="169"/>
    <col min="4" max="16374" width="9" style="169"/>
    <col min="16375" max="16376" width="35.6333333333333" style="169"/>
    <col min="16377" max="16377" width="9" style="169"/>
    <col min="16378" max="16384" width="9" style="172"/>
  </cols>
  <sheetData>
    <row r="1" s="169" customFormat="1" ht="45" customHeight="1" spans="1:2">
      <c r="A1" s="173" t="s">
        <v>1649</v>
      </c>
      <c r="B1" s="174"/>
    </row>
    <row r="2" s="169" customFormat="1" ht="20.1" customHeight="1" spans="1:2">
      <c r="A2" s="175"/>
      <c r="B2" s="176" t="s">
        <v>1</v>
      </c>
    </row>
    <row r="3" s="170" customFormat="1" ht="45" customHeight="1" spans="1:2">
      <c r="A3" s="177" t="s">
        <v>1650</v>
      </c>
      <c r="B3" s="177" t="s">
        <v>1651</v>
      </c>
    </row>
    <row r="4" s="169" customFormat="1" ht="36" customHeight="1" spans="1:2">
      <c r="A4" s="182" t="s">
        <v>1652</v>
      </c>
      <c r="B4" s="179">
        <v>686</v>
      </c>
    </row>
    <row r="5" s="169" customFormat="1" ht="36" customHeight="1" spans="1:2">
      <c r="A5" s="182" t="s">
        <v>1267</v>
      </c>
      <c r="B5" s="179">
        <v>192</v>
      </c>
    </row>
    <row r="6" s="169" customFormat="1" ht="36" customHeight="1" spans="1:2">
      <c r="A6" s="182" t="s">
        <v>1268</v>
      </c>
      <c r="B6" s="179">
        <v>11</v>
      </c>
    </row>
    <row r="7" s="169" customFormat="1" ht="36" customHeight="1" spans="1:2">
      <c r="A7" s="182" t="s">
        <v>1269</v>
      </c>
      <c r="B7" s="179">
        <v>299</v>
      </c>
    </row>
    <row r="8" s="169" customFormat="1" ht="36" customHeight="1" spans="1:2">
      <c r="A8" s="182" t="s">
        <v>1270</v>
      </c>
      <c r="B8" s="179">
        <v>22</v>
      </c>
    </row>
    <row r="9" s="169" customFormat="1" ht="36" customHeight="1" spans="1:2">
      <c r="A9" s="182" t="s">
        <v>1271</v>
      </c>
      <c r="B9" s="179">
        <v>51</v>
      </c>
    </row>
    <row r="10" s="169" customFormat="1" ht="36" customHeight="1" spans="1:2">
      <c r="A10" s="182" t="s">
        <v>1272</v>
      </c>
      <c r="B10" s="179">
        <v>107</v>
      </c>
    </row>
    <row r="11" s="169" customFormat="1" ht="36" customHeight="1" spans="1:2">
      <c r="A11" s="182" t="s">
        <v>1273</v>
      </c>
      <c r="B11" s="179">
        <v>70</v>
      </c>
    </row>
    <row r="12" s="169" customFormat="1" ht="36" customHeight="1" spans="1:2">
      <c r="A12" s="182" t="s">
        <v>1274</v>
      </c>
      <c r="B12" s="179">
        <v>117</v>
      </c>
    </row>
    <row r="13" s="169" customFormat="1" ht="36" customHeight="1" spans="1:2">
      <c r="A13" s="180" t="s">
        <v>1653</v>
      </c>
      <c r="B13" s="183">
        <f>SUM(B4:B12)</f>
        <v>1555</v>
      </c>
    </row>
  </sheetData>
  <mergeCells count="1">
    <mergeCell ref="A1:B1"/>
  </mergeCells>
  <conditionalFormatting sqref="B3:G3">
    <cfRule type="cellIs" dxfId="0" priority="2" stopIfTrue="1" operator="lessThanOrEqual">
      <formula>-1</formula>
    </cfRule>
  </conditionalFormatting>
  <conditionalFormatting sqref="C1:G2">
    <cfRule type="cellIs" dxfId="0" priority="4" stopIfTrue="1" operator="lessThanOrEqual">
      <formula>-1</formula>
    </cfRule>
    <cfRule type="cellIs" dxfId="0" priority="3" stopIfTrue="1" operator="greaterThanOrEqual">
      <formula>10</formula>
    </cfRule>
  </conditionalFormatting>
  <conditionalFormatting sqref="B4:G6">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W9"/>
  <sheetViews>
    <sheetView workbookViewId="0">
      <selection activeCell="B6" sqref="B6"/>
    </sheetView>
  </sheetViews>
  <sheetFormatPr defaultColWidth="9" defaultRowHeight="14.25"/>
  <cols>
    <col min="1" max="1" width="46.6333333333333" style="169" customWidth="1"/>
    <col min="2" max="2" width="38" style="171" customWidth="1"/>
    <col min="3" max="16371" width="9" style="169"/>
    <col min="16372" max="16373" width="35.6333333333333" style="169"/>
    <col min="16374" max="16374" width="9" style="169"/>
    <col min="16375" max="16384" width="9" style="172"/>
  </cols>
  <sheetData>
    <row r="1" s="169" customFormat="1" ht="45" customHeight="1" spans="1:2">
      <c r="A1" s="173" t="s">
        <v>1654</v>
      </c>
      <c r="B1" s="174"/>
    </row>
    <row r="2" s="169" customFormat="1" ht="20.1" customHeight="1" spans="1:2">
      <c r="A2" s="175"/>
      <c r="B2" s="176" t="s">
        <v>1</v>
      </c>
    </row>
    <row r="3" s="170" customFormat="1" ht="45" customHeight="1" spans="1:2">
      <c r="A3" s="177" t="s">
        <v>1655</v>
      </c>
      <c r="B3" s="177" t="s">
        <v>1651</v>
      </c>
    </row>
    <row r="4" s="169" customFormat="1" ht="36" customHeight="1" spans="1:2">
      <c r="A4" s="178" t="s">
        <v>1239</v>
      </c>
      <c r="B4" s="179">
        <v>271</v>
      </c>
    </row>
    <row r="5" s="169" customFormat="1" ht="36" customHeight="1" spans="1:2">
      <c r="A5" s="178" t="s">
        <v>1210</v>
      </c>
      <c r="B5" s="179">
        <v>325</v>
      </c>
    </row>
    <row r="6" s="169" customFormat="1" ht="36" customHeight="1" spans="1:2">
      <c r="A6" s="178" t="s">
        <v>1656</v>
      </c>
      <c r="B6" s="179">
        <v>959</v>
      </c>
    </row>
    <row r="7" s="169" customFormat="1" ht="31" customHeight="1" spans="1:2">
      <c r="A7" s="180" t="s">
        <v>1653</v>
      </c>
      <c r="B7" s="181">
        <f>SUM(B4:B6)</f>
        <v>1555</v>
      </c>
    </row>
    <row r="8" s="169" customFormat="1" spans="2:16377">
      <c r="B8" s="171"/>
      <c r="XEU8" s="172"/>
      <c r="XEV8" s="172"/>
      <c r="XEW8" s="172"/>
    </row>
    <row r="9" s="169" customFormat="1" spans="2:16377">
      <c r="B9" s="171"/>
      <c r="XEU9" s="172"/>
      <c r="XEV9" s="172"/>
      <c r="XEW9" s="172"/>
    </row>
  </sheetData>
  <mergeCells count="1">
    <mergeCell ref="A1:B1"/>
  </mergeCells>
  <conditionalFormatting sqref="B3:G3">
    <cfRule type="cellIs" dxfId="0" priority="3" stopIfTrue="1" operator="lessThanOrEqual">
      <formula>-1</formula>
    </cfRule>
  </conditionalFormatting>
  <conditionalFormatting sqref="B4:B6">
    <cfRule type="cellIs" dxfId="0" priority="1" stopIfTrue="1" operator="lessThanOrEqual">
      <formula>-1</formula>
    </cfRule>
  </conditionalFormatting>
  <conditionalFormatting sqref="C4:G6">
    <cfRule type="cellIs" dxfId="0"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51"/>
  <sheetViews>
    <sheetView showGridLines="0" showZeros="0" zoomScale="90" zoomScaleNormal="90" workbookViewId="0">
      <pane ySplit="3" topLeftCell="A49" activePane="bottomLeft" state="frozen"/>
      <selection/>
      <selection pane="bottomLeft" activeCell="H10" sqref="H10"/>
    </sheetView>
  </sheetViews>
  <sheetFormatPr defaultColWidth="9" defaultRowHeight="14.25" outlineLevelCol="3"/>
  <cols>
    <col min="1" max="1" width="50.75" style="171" customWidth="1"/>
    <col min="2" max="4" width="20.6333333333333" style="171" customWidth="1"/>
    <col min="5" max="16384" width="9" style="249"/>
  </cols>
  <sheetData>
    <row r="1" ht="45" customHeight="1" spans="1:4">
      <c r="A1" s="285" t="s">
        <v>42</v>
      </c>
      <c r="B1" s="285"/>
      <c r="C1" s="285"/>
      <c r="D1" s="285"/>
    </row>
    <row r="2" ht="18.95" customHeight="1" spans="1:4">
      <c r="A2" s="404"/>
      <c r="B2" s="287"/>
      <c r="D2" s="405" t="s">
        <v>1</v>
      </c>
    </row>
    <row r="3" s="402" customFormat="1" ht="45" customHeight="1" spans="1:4">
      <c r="A3" s="378" t="s">
        <v>2</v>
      </c>
      <c r="B3" s="254" t="s">
        <v>3</v>
      </c>
      <c r="C3" s="254" t="s">
        <v>4</v>
      </c>
      <c r="D3" s="378" t="s">
        <v>5</v>
      </c>
    </row>
    <row r="4" ht="37.5" customHeight="1" spans="1:4">
      <c r="A4" s="412" t="s">
        <v>43</v>
      </c>
      <c r="B4" s="396">
        <v>443708</v>
      </c>
      <c r="C4" s="396">
        <v>482152</v>
      </c>
      <c r="D4" s="413">
        <f t="shared" ref="D4:D28" si="0">IF(B4&lt;&gt;0,C4/B4-1,"")</f>
        <v>0.087</v>
      </c>
    </row>
    <row r="5" ht="37.5" customHeight="1" spans="1:4">
      <c r="A5" s="414" t="s">
        <v>44</v>
      </c>
      <c r="B5" s="396">
        <v>0</v>
      </c>
      <c r="C5" s="396">
        <v>0</v>
      </c>
      <c r="D5" s="413" t="str">
        <f t="shared" si="0"/>
        <v/>
      </c>
    </row>
    <row r="6" ht="37.5" customHeight="1" spans="1:4">
      <c r="A6" s="414" t="s">
        <v>45</v>
      </c>
      <c r="B6" s="396">
        <v>9208</v>
      </c>
      <c r="C6" s="396">
        <v>4850</v>
      </c>
      <c r="D6" s="413">
        <f t="shared" si="0"/>
        <v>-0.473</v>
      </c>
    </row>
    <row r="7" ht="37.5" customHeight="1" spans="1:4">
      <c r="A7" s="414" t="s">
        <v>46</v>
      </c>
      <c r="B7" s="396">
        <v>190707</v>
      </c>
      <c r="C7" s="396">
        <v>210583</v>
      </c>
      <c r="D7" s="413">
        <f t="shared" si="0"/>
        <v>0.104</v>
      </c>
    </row>
    <row r="8" ht="37.5" customHeight="1" spans="1:4">
      <c r="A8" s="414" t="s">
        <v>47</v>
      </c>
      <c r="B8" s="396">
        <v>1246507</v>
      </c>
      <c r="C8" s="396">
        <v>1274352</v>
      </c>
      <c r="D8" s="413">
        <f t="shared" si="0"/>
        <v>0.022</v>
      </c>
    </row>
    <row r="9" ht="37.5" customHeight="1" spans="1:4">
      <c r="A9" s="414" t="s">
        <v>48</v>
      </c>
      <c r="B9" s="396">
        <v>21258</v>
      </c>
      <c r="C9" s="396">
        <v>10450</v>
      </c>
      <c r="D9" s="413">
        <f t="shared" si="0"/>
        <v>-0.508</v>
      </c>
    </row>
    <row r="10" ht="37.5" customHeight="1" spans="1:4">
      <c r="A10" s="414" t="s">
        <v>49</v>
      </c>
      <c r="B10" s="396">
        <v>50420</v>
      </c>
      <c r="C10" s="396">
        <v>51287</v>
      </c>
      <c r="D10" s="413">
        <f t="shared" si="0"/>
        <v>0.017</v>
      </c>
    </row>
    <row r="11" ht="37.5" customHeight="1" spans="1:4">
      <c r="A11" s="414" t="s">
        <v>50</v>
      </c>
      <c r="B11" s="396">
        <v>719017</v>
      </c>
      <c r="C11" s="396">
        <v>820886</v>
      </c>
      <c r="D11" s="413">
        <f t="shared" si="0"/>
        <v>0.142</v>
      </c>
    </row>
    <row r="12" ht="37.5" customHeight="1" spans="1:4">
      <c r="A12" s="414" t="s">
        <v>51</v>
      </c>
      <c r="B12" s="396">
        <v>662316</v>
      </c>
      <c r="C12" s="396">
        <v>620210</v>
      </c>
      <c r="D12" s="413">
        <f t="shared" si="0"/>
        <v>-0.064</v>
      </c>
    </row>
    <row r="13" ht="37.5" customHeight="1" spans="1:4">
      <c r="A13" s="414" t="s">
        <v>52</v>
      </c>
      <c r="B13" s="396">
        <v>61550</v>
      </c>
      <c r="C13" s="396">
        <v>51340</v>
      </c>
      <c r="D13" s="413">
        <f t="shared" si="0"/>
        <v>-0.166</v>
      </c>
    </row>
    <row r="14" ht="37.5" customHeight="1" spans="1:4">
      <c r="A14" s="414" t="s">
        <v>53</v>
      </c>
      <c r="B14" s="396">
        <v>274345</v>
      </c>
      <c r="C14" s="396">
        <v>221695</v>
      </c>
      <c r="D14" s="413">
        <f t="shared" si="0"/>
        <v>-0.192</v>
      </c>
    </row>
    <row r="15" ht="37.5" customHeight="1" spans="1:4">
      <c r="A15" s="414" t="s">
        <v>54</v>
      </c>
      <c r="B15" s="396">
        <v>737609</v>
      </c>
      <c r="C15" s="396">
        <v>672321</v>
      </c>
      <c r="D15" s="413">
        <f t="shared" si="0"/>
        <v>-0.089</v>
      </c>
    </row>
    <row r="16" ht="37.5" customHeight="1" spans="1:4">
      <c r="A16" s="414" t="s">
        <v>55</v>
      </c>
      <c r="B16" s="396">
        <v>90952</v>
      </c>
      <c r="C16" s="396">
        <v>85934</v>
      </c>
      <c r="D16" s="413">
        <f t="shared" si="0"/>
        <v>-0.055</v>
      </c>
    </row>
    <row r="17" ht="37.5" customHeight="1" spans="1:4">
      <c r="A17" s="414" t="s">
        <v>56</v>
      </c>
      <c r="B17" s="396">
        <v>86762</v>
      </c>
      <c r="C17" s="396">
        <v>118796</v>
      </c>
      <c r="D17" s="413">
        <f t="shared" si="0"/>
        <v>0.369</v>
      </c>
    </row>
    <row r="18" ht="37.5" customHeight="1" spans="1:4">
      <c r="A18" s="414" t="s">
        <v>57</v>
      </c>
      <c r="B18" s="396">
        <v>12235</v>
      </c>
      <c r="C18" s="396">
        <v>13882</v>
      </c>
      <c r="D18" s="413">
        <f t="shared" si="0"/>
        <v>0.135</v>
      </c>
    </row>
    <row r="19" ht="37.5" customHeight="1" spans="1:4">
      <c r="A19" s="414" t="s">
        <v>58</v>
      </c>
      <c r="B19" s="396">
        <v>656</v>
      </c>
      <c r="C19" s="396">
        <v>161</v>
      </c>
      <c r="D19" s="413">
        <f t="shared" si="0"/>
        <v>-0.755</v>
      </c>
    </row>
    <row r="20" ht="37.5" customHeight="1" spans="1:4">
      <c r="A20" s="414" t="s">
        <v>59</v>
      </c>
      <c r="B20" s="396">
        <v>0</v>
      </c>
      <c r="C20" s="396">
        <v>0</v>
      </c>
      <c r="D20" s="413" t="str">
        <f t="shared" si="0"/>
        <v/>
      </c>
    </row>
    <row r="21" ht="37.5" customHeight="1" spans="1:4">
      <c r="A21" s="414" t="s">
        <v>60</v>
      </c>
      <c r="B21" s="396">
        <v>58802</v>
      </c>
      <c r="C21" s="396">
        <v>57429</v>
      </c>
      <c r="D21" s="413">
        <f t="shared" si="0"/>
        <v>-0.023</v>
      </c>
    </row>
    <row r="22" ht="37.5" customHeight="1" spans="1:4">
      <c r="A22" s="414" t="s">
        <v>61</v>
      </c>
      <c r="B22" s="396">
        <v>210034</v>
      </c>
      <c r="C22" s="396">
        <v>206846</v>
      </c>
      <c r="D22" s="413">
        <f t="shared" si="0"/>
        <v>-0.015</v>
      </c>
    </row>
    <row r="23" ht="37.5" customHeight="1" spans="1:4">
      <c r="A23" s="414" t="s">
        <v>62</v>
      </c>
      <c r="B23" s="396">
        <v>8290</v>
      </c>
      <c r="C23" s="396">
        <v>5535</v>
      </c>
      <c r="D23" s="413">
        <f t="shared" si="0"/>
        <v>-0.332</v>
      </c>
    </row>
    <row r="24" ht="37.5" customHeight="1" spans="1:4">
      <c r="A24" s="414" t="s">
        <v>63</v>
      </c>
      <c r="B24" s="396">
        <v>38277</v>
      </c>
      <c r="C24" s="396">
        <v>41441</v>
      </c>
      <c r="D24" s="413">
        <f t="shared" si="0"/>
        <v>0.083</v>
      </c>
    </row>
    <row r="25" ht="37.5" customHeight="1" spans="1:4">
      <c r="A25" s="414" t="s">
        <v>64</v>
      </c>
      <c r="B25" s="396">
        <v>0</v>
      </c>
      <c r="C25" s="396">
        <v>74061</v>
      </c>
      <c r="D25" s="413" t="str">
        <f t="shared" si="0"/>
        <v/>
      </c>
    </row>
    <row r="26" ht="37.5" customHeight="1" spans="1:4">
      <c r="A26" s="414" t="s">
        <v>65</v>
      </c>
      <c r="B26" s="396">
        <v>98093</v>
      </c>
      <c r="C26" s="396">
        <v>96733</v>
      </c>
      <c r="D26" s="413">
        <f t="shared" si="0"/>
        <v>-0.014</v>
      </c>
    </row>
    <row r="27" ht="37.5" customHeight="1" spans="1:4">
      <c r="A27" s="414" t="s">
        <v>66</v>
      </c>
      <c r="B27" s="396">
        <v>344</v>
      </c>
      <c r="C27" s="396">
        <v>343</v>
      </c>
      <c r="D27" s="413">
        <f t="shared" si="0"/>
        <v>-0.003</v>
      </c>
    </row>
    <row r="28" ht="37.5" customHeight="1" spans="1:4">
      <c r="A28" s="414" t="s">
        <v>67</v>
      </c>
      <c r="B28" s="396">
        <v>667</v>
      </c>
      <c r="C28" s="396">
        <v>51113</v>
      </c>
      <c r="D28" s="413">
        <f t="shared" si="0"/>
        <v>75.631</v>
      </c>
    </row>
    <row r="29" ht="37.5" customHeight="1" spans="1:4">
      <c r="A29" s="414"/>
      <c r="B29" s="396"/>
      <c r="C29" s="396"/>
      <c r="D29" s="413"/>
    </row>
    <row r="30" s="286" customFormat="1" ht="37.5" customHeight="1" spans="1:4">
      <c r="A30" s="392" t="s">
        <v>68</v>
      </c>
      <c r="B30" s="394">
        <v>5021757</v>
      </c>
      <c r="C30" s="394">
        <v>5172400</v>
      </c>
      <c r="D30" s="415">
        <f>IF(B30&lt;&gt;0,C30/B30-1,"")</f>
        <v>0.03</v>
      </c>
    </row>
    <row r="31" ht="37.5" customHeight="1" spans="1:4">
      <c r="A31" s="416" t="s">
        <v>69</v>
      </c>
      <c r="B31" s="394">
        <v>322480</v>
      </c>
      <c r="C31" s="394">
        <v>253942</v>
      </c>
      <c r="D31" s="417"/>
    </row>
    <row r="32" ht="37.5" customHeight="1" spans="1:4">
      <c r="A32" s="397" t="s">
        <v>70</v>
      </c>
      <c r="B32" s="396">
        <v>278497</v>
      </c>
      <c r="C32" s="396">
        <v>253942</v>
      </c>
      <c r="D32" s="418"/>
    </row>
    <row r="33" ht="36" customHeight="1" spans="1:4">
      <c r="A33" s="397" t="s">
        <v>71</v>
      </c>
      <c r="B33" s="396"/>
      <c r="C33" s="396"/>
      <c r="D33" s="419" t="str">
        <f>IF(B33&lt;&gt;0,IF((C33/B33-1)&lt;-30%,"",IF((C33/B33-1)&gt;150%,"",C33/B33-1)),"")</f>
        <v/>
      </c>
    </row>
    <row r="34" ht="37.5" customHeight="1" spans="1:4">
      <c r="A34" s="399" t="s">
        <v>72</v>
      </c>
      <c r="B34" s="396">
        <v>43983</v>
      </c>
      <c r="C34" s="396"/>
      <c r="D34" s="419"/>
    </row>
    <row r="35" s="372" customFormat="1" ht="36" customHeight="1" spans="1:4">
      <c r="A35" s="399" t="s">
        <v>73</v>
      </c>
      <c r="B35" s="396"/>
      <c r="C35" s="396"/>
      <c r="D35" s="420"/>
    </row>
    <row r="36" s="372" customFormat="1" ht="37.5" customHeight="1" spans="1:4">
      <c r="A36" s="307" t="s">
        <v>74</v>
      </c>
      <c r="B36" s="394">
        <v>369884</v>
      </c>
      <c r="C36" s="394">
        <v>357060</v>
      </c>
      <c r="D36" s="420"/>
    </row>
    <row r="37" s="372" customFormat="1" ht="37.5" customHeight="1" spans="1:4">
      <c r="A37" s="400" t="s">
        <v>75</v>
      </c>
      <c r="B37" s="394">
        <v>45185</v>
      </c>
      <c r="C37" s="394"/>
      <c r="D37" s="415"/>
    </row>
    <row r="38" ht="37.5" customHeight="1" spans="1:4">
      <c r="A38" s="401" t="s">
        <v>76</v>
      </c>
      <c r="B38" s="394">
        <v>5759306</v>
      </c>
      <c r="C38" s="394">
        <v>5783402</v>
      </c>
      <c r="D38" s="415"/>
    </row>
    <row r="39" spans="1:3">
      <c r="A39" s="421"/>
      <c r="C39" s="422"/>
    </row>
    <row r="41" spans="3:3">
      <c r="C41" s="422"/>
    </row>
    <row r="43" spans="3:3">
      <c r="C43" s="422"/>
    </row>
    <row r="44" spans="3:3">
      <c r="C44" s="422"/>
    </row>
    <row r="46" spans="3:3">
      <c r="C46" s="422"/>
    </row>
    <row r="47" spans="3:3">
      <c r="C47" s="422"/>
    </row>
    <row r="48" spans="3:3">
      <c r="C48" s="422"/>
    </row>
    <row r="49" spans="3:3">
      <c r="C49" s="422"/>
    </row>
    <row r="51" spans="3:3">
      <c r="C51" s="422"/>
    </row>
  </sheetData>
  <mergeCells count="1">
    <mergeCell ref="A1:D1"/>
  </mergeCells>
  <conditionalFormatting sqref="D30">
    <cfRule type="cellIs" dxfId="2" priority="1" stopIfTrue="1" operator="lessThan">
      <formula>0</formula>
    </cfRule>
    <cfRule type="cellIs" dxfId="2" priority="2" stopIfTrue="1" operator="lessThan">
      <formula>0</formula>
    </cfRule>
  </conditionalFormatting>
  <conditionalFormatting sqref="B34">
    <cfRule type="expression" dxfId="1" priority="17" stopIfTrue="1">
      <formula>"len($A:$A)=3"</formula>
    </cfRule>
  </conditionalFormatting>
  <conditionalFormatting sqref="C37:D37">
    <cfRule type="cellIs" dxfId="2" priority="4" stopIfTrue="1" operator="lessThan">
      <formula>0</formula>
    </cfRule>
    <cfRule type="cellIs" dxfId="0" priority="5" stopIfTrue="1" operator="greaterThan">
      <formula>5</formula>
    </cfRule>
  </conditionalFormatting>
  <conditionalFormatting sqref="A34:A35">
    <cfRule type="expression" dxfId="1" priority="3" stopIfTrue="1">
      <formula>"len($A:$A)=3"</formula>
    </cfRule>
  </conditionalFormatting>
  <conditionalFormatting sqref="D2 C39:D44 D38 C32:D32 D31">
    <cfRule type="cellIs" dxfId="0" priority="30" stopIfTrue="1" operator="lessThanOrEqual">
      <formula>-1</formula>
    </cfRule>
  </conditionalFormatting>
  <conditionalFormatting sqref="C33:D34">
    <cfRule type="cellIs" dxfId="2" priority="32" stopIfTrue="1" operator="lessThan">
      <formula>0</formula>
    </cfRule>
    <cfRule type="cellIs" dxfId="0" priority="33" stopIfTrue="1" operator="greaterThan">
      <formula>5</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workbookViewId="0">
      <selection activeCell="B7" sqref="B7"/>
    </sheetView>
  </sheetViews>
  <sheetFormatPr defaultColWidth="9" defaultRowHeight="14.25" outlineLevelCol="3"/>
  <cols>
    <col min="1" max="1" width="46.5" style="144" customWidth="1"/>
    <col min="2" max="4" width="20.6333333333333" style="144" customWidth="1"/>
    <col min="5" max="16384" width="9" style="144"/>
  </cols>
  <sheetData>
    <row r="1" ht="45" customHeight="1" spans="1:4">
      <c r="A1" s="145" t="s">
        <v>1657</v>
      </c>
      <c r="B1" s="145"/>
      <c r="C1" s="145"/>
      <c r="D1" s="145"/>
    </row>
    <row r="2" s="154" customFormat="1" ht="20.1" customHeight="1" spans="1:4">
      <c r="A2" s="155"/>
      <c r="B2" s="156"/>
      <c r="C2" s="157"/>
      <c r="D2" s="158" t="s">
        <v>1</v>
      </c>
    </row>
    <row r="3" ht="45" customHeight="1" spans="1:4">
      <c r="A3" s="159" t="s">
        <v>1658</v>
      </c>
      <c r="B3" s="102" t="s">
        <v>3</v>
      </c>
      <c r="C3" s="102" t="s">
        <v>4</v>
      </c>
      <c r="D3" s="102" t="s">
        <v>5</v>
      </c>
    </row>
    <row r="4" ht="36" customHeight="1" spans="1:4">
      <c r="A4" s="160" t="s">
        <v>1659</v>
      </c>
      <c r="B4" s="161">
        <v>363136</v>
      </c>
      <c r="C4" s="162">
        <v>342056</v>
      </c>
      <c r="D4" s="106">
        <f t="shared" ref="D4:D6" si="0">(C4-B4)/B4</f>
        <v>-0.058</v>
      </c>
    </row>
    <row r="5" ht="36" customHeight="1" spans="1:4">
      <c r="A5" s="163" t="s">
        <v>1660</v>
      </c>
      <c r="B5" s="164">
        <v>344238</v>
      </c>
      <c r="C5" s="164">
        <v>325264</v>
      </c>
      <c r="D5" s="110">
        <f t="shared" si="0"/>
        <v>-0.055</v>
      </c>
    </row>
    <row r="6" ht="36" customHeight="1" spans="1:4">
      <c r="A6" s="163" t="s">
        <v>1661</v>
      </c>
      <c r="B6" s="164">
        <v>2924</v>
      </c>
      <c r="C6" s="165">
        <v>3419</v>
      </c>
      <c r="D6" s="110">
        <f t="shared" si="0"/>
        <v>0.169</v>
      </c>
    </row>
    <row r="7" s="143" customFormat="1" ht="36" customHeight="1" spans="1:4">
      <c r="A7" s="163" t="s">
        <v>1662</v>
      </c>
      <c r="B7" s="164"/>
      <c r="C7" s="165"/>
      <c r="D7" s="110"/>
    </row>
    <row r="8" ht="36" customHeight="1" spans="1:4">
      <c r="A8" s="160" t="s">
        <v>1663</v>
      </c>
      <c r="B8" s="161">
        <v>320413</v>
      </c>
      <c r="C8" s="161">
        <v>335222</v>
      </c>
      <c r="D8" s="106">
        <f t="shared" ref="D8:D14" si="1">(C8-B8)/B8</f>
        <v>0.046</v>
      </c>
    </row>
    <row r="9" ht="36" customHeight="1" spans="1:4">
      <c r="A9" s="163" t="s">
        <v>1660</v>
      </c>
      <c r="B9" s="164">
        <v>279459</v>
      </c>
      <c r="C9" s="165">
        <v>305685</v>
      </c>
      <c r="D9" s="110">
        <f t="shared" si="1"/>
        <v>0.094</v>
      </c>
    </row>
    <row r="10" ht="36" customHeight="1" spans="1:4">
      <c r="A10" s="163" t="s">
        <v>1661</v>
      </c>
      <c r="B10" s="164">
        <v>10752</v>
      </c>
      <c r="C10" s="165">
        <v>5864</v>
      </c>
      <c r="D10" s="110">
        <f t="shared" si="1"/>
        <v>-0.455</v>
      </c>
    </row>
    <row r="11" ht="36" customHeight="1" spans="1:4">
      <c r="A11" s="163" t="s">
        <v>1662</v>
      </c>
      <c r="B11" s="164">
        <v>20111</v>
      </c>
      <c r="C11" s="165">
        <v>19933</v>
      </c>
      <c r="D11" s="110">
        <f t="shared" si="1"/>
        <v>-0.009</v>
      </c>
    </row>
    <row r="12" ht="36" customHeight="1" spans="1:4">
      <c r="A12" s="160" t="s">
        <v>1664</v>
      </c>
      <c r="B12" s="161">
        <v>19493</v>
      </c>
      <c r="C12" s="162">
        <v>16856</v>
      </c>
      <c r="D12" s="106">
        <f t="shared" si="1"/>
        <v>-0.135</v>
      </c>
    </row>
    <row r="13" ht="36" customHeight="1" spans="1:4">
      <c r="A13" s="163" t="s">
        <v>1660</v>
      </c>
      <c r="B13" s="164">
        <v>16401</v>
      </c>
      <c r="C13" s="165">
        <v>16283</v>
      </c>
      <c r="D13" s="110">
        <f t="shared" si="1"/>
        <v>-0.007</v>
      </c>
    </row>
    <row r="14" ht="36" customHeight="1" spans="1:4">
      <c r="A14" s="163" t="s">
        <v>1661</v>
      </c>
      <c r="B14" s="164">
        <v>2889</v>
      </c>
      <c r="C14" s="165">
        <v>566</v>
      </c>
      <c r="D14" s="110">
        <f t="shared" si="1"/>
        <v>-0.804</v>
      </c>
    </row>
    <row r="15" ht="36" customHeight="1" spans="1:4">
      <c r="A15" s="163" t="s">
        <v>1662</v>
      </c>
      <c r="B15" s="164">
        <v>0</v>
      </c>
      <c r="C15" s="165"/>
      <c r="D15" s="110"/>
    </row>
    <row r="16" ht="36" customHeight="1" spans="1:4">
      <c r="A16" s="160" t="s">
        <v>1665</v>
      </c>
      <c r="B16" s="161">
        <v>332546</v>
      </c>
      <c r="C16" s="162">
        <v>351812</v>
      </c>
      <c r="D16" s="106">
        <f t="shared" ref="D16:D22" si="2">(C16-B16)/B16</f>
        <v>0.058</v>
      </c>
    </row>
    <row r="17" ht="36" customHeight="1" spans="1:4">
      <c r="A17" s="163" t="s">
        <v>1660</v>
      </c>
      <c r="B17" s="164">
        <v>322237</v>
      </c>
      <c r="C17" s="137">
        <v>339871</v>
      </c>
      <c r="D17" s="110">
        <f t="shared" si="2"/>
        <v>0.055</v>
      </c>
    </row>
    <row r="18" ht="36" customHeight="1" spans="1:4">
      <c r="A18" s="163" t="s">
        <v>1661</v>
      </c>
      <c r="B18" s="164">
        <v>7533</v>
      </c>
      <c r="C18" s="137">
        <v>10050</v>
      </c>
      <c r="D18" s="110">
        <f t="shared" si="2"/>
        <v>0.334</v>
      </c>
    </row>
    <row r="19" ht="36" customHeight="1" spans="1:4">
      <c r="A19" s="163" t="s">
        <v>1662</v>
      </c>
      <c r="B19" s="164">
        <v>1443</v>
      </c>
      <c r="C19" s="137">
        <v>1039</v>
      </c>
      <c r="D19" s="110">
        <f t="shared" si="2"/>
        <v>-0.28</v>
      </c>
    </row>
    <row r="20" ht="36" customHeight="1" spans="1:4">
      <c r="A20" s="160" t="s">
        <v>1666</v>
      </c>
      <c r="B20" s="161">
        <v>18465</v>
      </c>
      <c r="C20" s="162">
        <v>18860</v>
      </c>
      <c r="D20" s="106">
        <f t="shared" si="2"/>
        <v>0.021</v>
      </c>
    </row>
    <row r="21" ht="36" customHeight="1" spans="1:4">
      <c r="A21" s="163" t="s">
        <v>1660</v>
      </c>
      <c r="B21" s="164">
        <v>17293</v>
      </c>
      <c r="C21" s="165">
        <v>18758</v>
      </c>
      <c r="D21" s="110">
        <f t="shared" si="2"/>
        <v>0.085</v>
      </c>
    </row>
    <row r="22" ht="36" customHeight="1" spans="1:4">
      <c r="A22" s="163" t="s">
        <v>1661</v>
      </c>
      <c r="B22" s="164">
        <v>117</v>
      </c>
      <c r="C22" s="164">
        <v>102</v>
      </c>
      <c r="D22" s="110">
        <f t="shared" si="2"/>
        <v>-0.128</v>
      </c>
    </row>
    <row r="23" ht="36" customHeight="1" spans="1:4">
      <c r="A23" s="163" t="s">
        <v>1662</v>
      </c>
      <c r="B23" s="164"/>
      <c r="C23" s="165"/>
      <c r="D23" s="110"/>
    </row>
    <row r="24" ht="36" customHeight="1" spans="1:4">
      <c r="A24" s="160" t="s">
        <v>1667</v>
      </c>
      <c r="B24" s="166">
        <v>186566</v>
      </c>
      <c r="C24" s="162">
        <v>228187</v>
      </c>
      <c r="D24" s="106">
        <f t="shared" ref="D24:D36" si="3">(C24-B24)/B24</f>
        <v>0.223</v>
      </c>
    </row>
    <row r="25" ht="36" customHeight="1" spans="1:4">
      <c r="A25" s="163" t="s">
        <v>1660</v>
      </c>
      <c r="B25" s="164">
        <v>66113</v>
      </c>
      <c r="C25" s="167">
        <v>76998</v>
      </c>
      <c r="D25" s="110">
        <f t="shared" si="3"/>
        <v>0.165</v>
      </c>
    </row>
    <row r="26" ht="36" customHeight="1" spans="1:4">
      <c r="A26" s="163" t="s">
        <v>1661</v>
      </c>
      <c r="B26" s="164">
        <v>13083</v>
      </c>
      <c r="C26" s="164">
        <v>3661</v>
      </c>
      <c r="D26" s="110">
        <f t="shared" si="3"/>
        <v>-0.72</v>
      </c>
    </row>
    <row r="27" ht="36" customHeight="1" spans="1:4">
      <c r="A27" s="163" t="s">
        <v>1662</v>
      </c>
      <c r="B27" s="164">
        <v>93424</v>
      </c>
      <c r="C27" s="164">
        <v>122752</v>
      </c>
      <c r="D27" s="110">
        <f t="shared" si="3"/>
        <v>0.314</v>
      </c>
    </row>
    <row r="28" ht="36" customHeight="1" spans="1:4">
      <c r="A28" s="160" t="s">
        <v>1668</v>
      </c>
      <c r="B28" s="161">
        <v>506152</v>
      </c>
      <c r="C28" s="162">
        <v>544855</v>
      </c>
      <c r="D28" s="106">
        <f t="shared" si="3"/>
        <v>0.076</v>
      </c>
    </row>
    <row r="29" ht="36" customHeight="1" spans="1:4">
      <c r="A29" s="163" t="s">
        <v>1660</v>
      </c>
      <c r="B29" s="164">
        <v>161189</v>
      </c>
      <c r="C29" s="167">
        <v>196969</v>
      </c>
      <c r="D29" s="110">
        <f t="shared" si="3"/>
        <v>0.222</v>
      </c>
    </row>
    <row r="30" ht="36" customHeight="1" spans="1:4">
      <c r="A30" s="163" t="s">
        <v>1661</v>
      </c>
      <c r="B30" s="164">
        <v>4201</v>
      </c>
      <c r="C30" s="167">
        <v>4650</v>
      </c>
      <c r="D30" s="110">
        <f t="shared" si="3"/>
        <v>0.107</v>
      </c>
    </row>
    <row r="31" ht="36" customHeight="1" spans="1:4">
      <c r="A31" s="163" t="s">
        <v>1662</v>
      </c>
      <c r="B31" s="164">
        <v>336006</v>
      </c>
      <c r="C31" s="167">
        <v>343105</v>
      </c>
      <c r="D31" s="110">
        <f t="shared" si="3"/>
        <v>0.021</v>
      </c>
    </row>
    <row r="32" ht="36" customHeight="1" spans="1:4">
      <c r="A32" s="123" t="s">
        <v>1669</v>
      </c>
      <c r="B32" s="166">
        <f t="shared" ref="B32:B35" si="4">B4+B8+B12+B16+B20+B24+B28</f>
        <v>1746771</v>
      </c>
      <c r="C32" s="166">
        <f t="shared" ref="C32:C35" si="5">C4+C8+C12+C16+C20+C24+C28</f>
        <v>1837848</v>
      </c>
      <c r="D32" s="106">
        <f t="shared" si="3"/>
        <v>0.052</v>
      </c>
    </row>
    <row r="33" ht="36" customHeight="1" spans="1:4">
      <c r="A33" s="163" t="s">
        <v>1660</v>
      </c>
      <c r="B33" s="164">
        <f t="shared" si="4"/>
        <v>1206930</v>
      </c>
      <c r="C33" s="164">
        <f t="shared" si="5"/>
        <v>1279828</v>
      </c>
      <c r="D33" s="110">
        <f t="shared" si="3"/>
        <v>0.06</v>
      </c>
    </row>
    <row r="34" ht="36" customHeight="1" spans="1:4">
      <c r="A34" s="163" t="s">
        <v>1661</v>
      </c>
      <c r="B34" s="164">
        <f t="shared" si="4"/>
        <v>41499</v>
      </c>
      <c r="C34" s="164">
        <f t="shared" si="5"/>
        <v>28312</v>
      </c>
      <c r="D34" s="110">
        <f t="shared" si="3"/>
        <v>-0.318</v>
      </c>
    </row>
    <row r="35" ht="36" customHeight="1" spans="1:4">
      <c r="A35" s="163" t="s">
        <v>1662</v>
      </c>
      <c r="B35" s="164">
        <f t="shared" si="4"/>
        <v>450984</v>
      </c>
      <c r="C35" s="164">
        <f t="shared" si="5"/>
        <v>486829</v>
      </c>
      <c r="D35" s="110">
        <f t="shared" si="3"/>
        <v>0.079</v>
      </c>
    </row>
    <row r="36" ht="36" customHeight="1" spans="1:4">
      <c r="A36" s="124" t="s">
        <v>1670</v>
      </c>
      <c r="B36" s="161">
        <v>385629</v>
      </c>
      <c r="C36" s="161">
        <v>418089</v>
      </c>
      <c r="D36" s="106"/>
    </row>
    <row r="37" ht="36" customHeight="1" spans="1:4">
      <c r="A37" s="168" t="s">
        <v>1671</v>
      </c>
      <c r="B37" s="161"/>
      <c r="C37" s="162"/>
      <c r="D37" s="106"/>
    </row>
    <row r="38" ht="36" customHeight="1" spans="1:4">
      <c r="A38" s="168" t="s">
        <v>1672</v>
      </c>
      <c r="B38" s="161">
        <v>1961396</v>
      </c>
      <c r="C38" s="162">
        <v>2161110</v>
      </c>
      <c r="D38" s="106"/>
    </row>
    <row r="39" ht="33" customHeight="1" spans="1:4">
      <c r="A39" s="123" t="s">
        <v>1673</v>
      </c>
      <c r="B39" s="161">
        <f>B32+B36+B38</f>
        <v>4093796</v>
      </c>
      <c r="C39" s="161">
        <f>C32+C36+C38</f>
        <v>4417047</v>
      </c>
      <c r="D39" s="106"/>
    </row>
    <row r="40" spans="2:3">
      <c r="B40" s="153"/>
      <c r="C40" s="153"/>
    </row>
    <row r="41" spans="2:3">
      <c r="B41" s="153"/>
      <c r="C41" s="153"/>
    </row>
    <row r="42" spans="2:3">
      <c r="B42" s="153"/>
      <c r="C42" s="153"/>
    </row>
  </sheetData>
  <mergeCells count="1">
    <mergeCell ref="A1:D1"/>
  </mergeCells>
  <conditionalFormatting sqref="C17:C19 C25 C29:C31 C23 C6:C7 C9:C11 C13:C15">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6"/>
  <sheetViews>
    <sheetView showGridLines="0" showZeros="0" workbookViewId="0">
      <pane ySplit="3" topLeftCell="A4" activePane="bottomLeft" state="frozen"/>
      <selection/>
      <selection pane="bottomLeft" activeCell="G18" sqref="G18"/>
    </sheetView>
  </sheetViews>
  <sheetFormatPr defaultColWidth="9" defaultRowHeight="14.25" outlineLevelCol="3"/>
  <cols>
    <col min="1" max="1" width="45.6333333333333" style="144" customWidth="1"/>
    <col min="2" max="4" width="20.6333333333333" style="144" customWidth="1"/>
    <col min="5" max="16384" width="9" style="144"/>
  </cols>
  <sheetData>
    <row r="1" ht="45" customHeight="1" spans="1:4">
      <c r="A1" s="145" t="s">
        <v>1674</v>
      </c>
      <c r="B1" s="145"/>
      <c r="C1" s="145"/>
      <c r="D1" s="145"/>
    </row>
    <row r="2" ht="20.1" customHeight="1" spans="1:4">
      <c r="A2" s="146"/>
      <c r="B2" s="147"/>
      <c r="C2" s="148"/>
      <c r="D2" s="149" t="s">
        <v>1675</v>
      </c>
    </row>
    <row r="3" ht="45" customHeight="1" spans="1:4">
      <c r="A3" s="101" t="s">
        <v>1125</v>
      </c>
      <c r="B3" s="102" t="s">
        <v>3</v>
      </c>
      <c r="C3" s="102" t="s">
        <v>4</v>
      </c>
      <c r="D3" s="102" t="s">
        <v>5</v>
      </c>
    </row>
    <row r="4" ht="36" customHeight="1" spans="1:4">
      <c r="A4" s="103" t="s">
        <v>1676</v>
      </c>
      <c r="B4" s="112">
        <v>377870</v>
      </c>
      <c r="C4" s="112">
        <v>412454</v>
      </c>
      <c r="D4" s="106">
        <f t="shared" ref="D4:D19" si="0">(C4-B4)/B4</f>
        <v>0.092</v>
      </c>
    </row>
    <row r="5" ht="36" customHeight="1" spans="1:4">
      <c r="A5" s="107" t="s">
        <v>1677</v>
      </c>
      <c r="B5" s="113">
        <v>370872</v>
      </c>
      <c r="C5" s="113">
        <v>409071</v>
      </c>
      <c r="D5" s="110">
        <f t="shared" si="0"/>
        <v>0.103</v>
      </c>
    </row>
    <row r="6" ht="36" customHeight="1" spans="1:4">
      <c r="A6" s="150" t="s">
        <v>1678</v>
      </c>
      <c r="B6" s="112">
        <v>253844</v>
      </c>
      <c r="C6" s="112">
        <v>267594</v>
      </c>
      <c r="D6" s="106">
        <f t="shared" si="0"/>
        <v>0.054</v>
      </c>
    </row>
    <row r="7" ht="36" customHeight="1" spans="1:4">
      <c r="A7" s="107" t="s">
        <v>1677</v>
      </c>
      <c r="B7" s="113">
        <v>253218</v>
      </c>
      <c r="C7" s="151">
        <v>266102</v>
      </c>
      <c r="D7" s="110">
        <f t="shared" si="0"/>
        <v>0.051</v>
      </c>
    </row>
    <row r="8" s="143" customFormat="1" ht="36" customHeight="1" spans="1:4">
      <c r="A8" s="103" t="s">
        <v>1679</v>
      </c>
      <c r="B8" s="112">
        <v>18312</v>
      </c>
      <c r="C8" s="112">
        <v>13091</v>
      </c>
      <c r="D8" s="106">
        <f t="shared" si="0"/>
        <v>-0.285</v>
      </c>
    </row>
    <row r="9" s="143" customFormat="1" ht="36" customHeight="1" spans="1:4">
      <c r="A9" s="107" t="s">
        <v>1677</v>
      </c>
      <c r="B9" s="113">
        <v>9219</v>
      </c>
      <c r="C9" s="151">
        <v>7031</v>
      </c>
      <c r="D9" s="110">
        <f t="shared" si="0"/>
        <v>-0.237</v>
      </c>
    </row>
    <row r="10" s="143" customFormat="1" ht="36" customHeight="1" spans="1:4">
      <c r="A10" s="103" t="s">
        <v>1680</v>
      </c>
      <c r="B10" s="112">
        <v>280795</v>
      </c>
      <c r="C10" s="112">
        <v>286703</v>
      </c>
      <c r="D10" s="106">
        <f t="shared" si="0"/>
        <v>0.021</v>
      </c>
    </row>
    <row r="11" s="143" customFormat="1" ht="36" customHeight="1" spans="1:4">
      <c r="A11" s="107" t="s">
        <v>1677</v>
      </c>
      <c r="B11" s="113">
        <v>258331</v>
      </c>
      <c r="C11" s="111">
        <v>279505</v>
      </c>
      <c r="D11" s="110">
        <f t="shared" si="0"/>
        <v>0.082</v>
      </c>
    </row>
    <row r="12" s="143" customFormat="1" ht="36" customHeight="1" spans="1:4">
      <c r="A12" s="103" t="s">
        <v>1681</v>
      </c>
      <c r="B12" s="112">
        <v>19843</v>
      </c>
      <c r="C12" s="112">
        <v>25793</v>
      </c>
      <c r="D12" s="106">
        <f t="shared" si="0"/>
        <v>0.3</v>
      </c>
    </row>
    <row r="13" s="143" customFormat="1" ht="36" customHeight="1" spans="1:4">
      <c r="A13" s="107" t="s">
        <v>1677</v>
      </c>
      <c r="B13" s="113">
        <v>19710</v>
      </c>
      <c r="C13" s="111">
        <v>25293</v>
      </c>
      <c r="D13" s="110">
        <f t="shared" si="0"/>
        <v>0.283</v>
      </c>
    </row>
    <row r="14" s="143" customFormat="1" ht="36" customHeight="1" spans="1:4">
      <c r="A14" s="103" t="s">
        <v>1682</v>
      </c>
      <c r="B14" s="112">
        <v>120919</v>
      </c>
      <c r="C14" s="112">
        <v>126217</v>
      </c>
      <c r="D14" s="106">
        <f t="shared" si="0"/>
        <v>0.044</v>
      </c>
    </row>
    <row r="15" ht="36" customHeight="1" spans="1:4">
      <c r="A15" s="107" t="s">
        <v>1677</v>
      </c>
      <c r="B15" s="113">
        <v>120380</v>
      </c>
      <c r="C15" s="151">
        <v>126037</v>
      </c>
      <c r="D15" s="110">
        <f t="shared" si="0"/>
        <v>0.047</v>
      </c>
    </row>
    <row r="16" ht="36" customHeight="1" spans="1:4">
      <c r="A16" s="103" t="s">
        <v>1683</v>
      </c>
      <c r="B16" s="112">
        <v>512011</v>
      </c>
      <c r="C16" s="112">
        <v>516999</v>
      </c>
      <c r="D16" s="106">
        <f t="shared" si="0"/>
        <v>0.01</v>
      </c>
    </row>
    <row r="17" ht="36" customHeight="1" spans="1:4">
      <c r="A17" s="107" t="s">
        <v>1677</v>
      </c>
      <c r="B17" s="113">
        <v>419149</v>
      </c>
      <c r="C17" s="122">
        <v>449241</v>
      </c>
      <c r="D17" s="110">
        <f t="shared" si="0"/>
        <v>0.072</v>
      </c>
    </row>
    <row r="18" ht="36" customHeight="1" spans="1:4">
      <c r="A18" s="123" t="s">
        <v>1684</v>
      </c>
      <c r="B18" s="112">
        <f>B4+B6+B8+B10+B12+B14+B16</f>
        <v>1583594</v>
      </c>
      <c r="C18" s="112">
        <f>C4+C6+C8+C10+C12+C14+C16</f>
        <v>1648851</v>
      </c>
      <c r="D18" s="106">
        <f t="shared" si="0"/>
        <v>0.041</v>
      </c>
    </row>
    <row r="19" ht="36" customHeight="1" spans="1:4">
      <c r="A19" s="107" t="s">
        <v>1685</v>
      </c>
      <c r="B19" s="113">
        <f>B5+B7+B9+B11+B13+B15+B17</f>
        <v>1450879</v>
      </c>
      <c r="C19" s="113">
        <f>C5+C7+C9+C11+C13+C15+C17</f>
        <v>1562280</v>
      </c>
      <c r="D19" s="110">
        <f t="shared" si="0"/>
        <v>0.077</v>
      </c>
    </row>
    <row r="20" ht="36" customHeight="1" spans="1:4">
      <c r="A20" s="152" t="s">
        <v>1686</v>
      </c>
      <c r="B20" s="112"/>
      <c r="C20" s="112"/>
      <c r="D20" s="106"/>
    </row>
    <row r="21" ht="36" customHeight="1" spans="1:4">
      <c r="A21" s="124" t="s">
        <v>1687</v>
      </c>
      <c r="B21" s="112">
        <v>349092</v>
      </c>
      <c r="C21" s="112">
        <v>348159</v>
      </c>
      <c r="D21" s="106"/>
    </row>
    <row r="22" ht="36" customHeight="1" spans="1:4">
      <c r="A22" s="124" t="s">
        <v>1688</v>
      </c>
      <c r="B22" s="112">
        <v>2161110</v>
      </c>
      <c r="C22" s="112">
        <v>2420037</v>
      </c>
      <c r="D22" s="106"/>
    </row>
    <row r="23" ht="36" customHeight="1" spans="1:4">
      <c r="A23" s="123" t="s">
        <v>1689</v>
      </c>
      <c r="B23" s="112">
        <f>B18+B21+B22</f>
        <v>4093796</v>
      </c>
      <c r="C23" s="112">
        <f>C18+C21+C22</f>
        <v>4417047</v>
      </c>
      <c r="D23" s="106"/>
    </row>
    <row r="24" spans="2:3">
      <c r="B24" s="153"/>
      <c r="C24" s="153"/>
    </row>
    <row r="25" spans="2:3">
      <c r="B25" s="153"/>
      <c r="C25" s="153"/>
    </row>
    <row r="26" spans="2:3">
      <c r="B26" s="153"/>
      <c r="C26" s="153"/>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2"/>
  <sheetViews>
    <sheetView showGridLines="0" showZeros="0" workbookViewId="0">
      <pane ySplit="3" topLeftCell="A28" activePane="bottomLeft" state="frozen"/>
      <selection/>
      <selection pane="bottomLeft" activeCell="E1" sqref="E$1:E$1048576"/>
    </sheetView>
  </sheetViews>
  <sheetFormatPr defaultColWidth="9" defaultRowHeight="14.25" outlineLevelCol="3"/>
  <cols>
    <col min="1" max="1" width="46.1333333333333" style="127" customWidth="1"/>
    <col min="2" max="4" width="20.6333333333333" style="127" customWidth="1"/>
    <col min="5" max="16384" width="9" style="127"/>
  </cols>
  <sheetData>
    <row r="1" ht="45" customHeight="1" spans="1:4">
      <c r="A1" s="128" t="s">
        <v>1690</v>
      </c>
      <c r="B1" s="128"/>
      <c r="C1" s="128"/>
      <c r="D1" s="128"/>
    </row>
    <row r="2" ht="20.1" customHeight="1" spans="1:4">
      <c r="A2" s="129"/>
      <c r="B2" s="130"/>
      <c r="C2" s="131"/>
      <c r="D2" s="132" t="s">
        <v>1</v>
      </c>
    </row>
    <row r="3" ht="45" customHeight="1" spans="1:4">
      <c r="A3" s="133" t="s">
        <v>1658</v>
      </c>
      <c r="B3" s="102" t="s">
        <v>3</v>
      </c>
      <c r="C3" s="102" t="s">
        <v>4</v>
      </c>
      <c r="D3" s="102" t="s">
        <v>5</v>
      </c>
    </row>
    <row r="4" ht="36" customHeight="1" spans="1:4">
      <c r="A4" s="134" t="s">
        <v>1659</v>
      </c>
      <c r="B4" s="135">
        <v>119245</v>
      </c>
      <c r="C4" s="105">
        <v>114050</v>
      </c>
      <c r="D4" s="106">
        <f t="shared" ref="D4:D6" si="0">(C4-B4)/B4</f>
        <v>-0.044</v>
      </c>
    </row>
    <row r="5" ht="36" customHeight="1" spans="1:4">
      <c r="A5" s="136" t="s">
        <v>1660</v>
      </c>
      <c r="B5" s="137">
        <v>116507</v>
      </c>
      <c r="C5" s="137">
        <v>111092</v>
      </c>
      <c r="D5" s="110">
        <f t="shared" si="0"/>
        <v>-0.046</v>
      </c>
    </row>
    <row r="6" ht="36" customHeight="1" spans="1:4">
      <c r="A6" s="136" t="s">
        <v>1661</v>
      </c>
      <c r="B6" s="137">
        <v>2059</v>
      </c>
      <c r="C6" s="137">
        <v>2645</v>
      </c>
      <c r="D6" s="110">
        <f t="shared" si="0"/>
        <v>0.285</v>
      </c>
    </row>
    <row r="7" s="126" customFormat="1" ht="36" customHeight="1" spans="1:4">
      <c r="A7" s="136" t="s">
        <v>1662</v>
      </c>
      <c r="B7" s="137"/>
      <c r="C7" s="137"/>
      <c r="D7" s="110"/>
    </row>
    <row r="8" s="126" customFormat="1" ht="36" customHeight="1" spans="1:4">
      <c r="A8" s="138" t="s">
        <v>1663</v>
      </c>
      <c r="B8" s="135">
        <v>35122</v>
      </c>
      <c r="C8" s="135">
        <v>35265</v>
      </c>
      <c r="D8" s="106">
        <f t="shared" ref="D8:D14" si="1">(C8-B8)/B8</f>
        <v>0.004</v>
      </c>
    </row>
    <row r="9" s="126" customFormat="1" ht="36" customHeight="1" spans="1:4">
      <c r="A9" s="136" t="s">
        <v>1660</v>
      </c>
      <c r="B9" s="137">
        <v>31042</v>
      </c>
      <c r="C9" s="137">
        <v>31719</v>
      </c>
      <c r="D9" s="110">
        <f t="shared" si="1"/>
        <v>0.022</v>
      </c>
    </row>
    <row r="10" s="126" customFormat="1" ht="36" customHeight="1" spans="1:4">
      <c r="A10" s="136" t="s">
        <v>1661</v>
      </c>
      <c r="B10" s="137">
        <v>220</v>
      </c>
      <c r="C10" s="137">
        <v>200</v>
      </c>
      <c r="D10" s="110">
        <f t="shared" si="1"/>
        <v>-0.091</v>
      </c>
    </row>
    <row r="11" s="126" customFormat="1" ht="36" customHeight="1" spans="1:4">
      <c r="A11" s="136" t="s">
        <v>1662</v>
      </c>
      <c r="B11" s="137">
        <v>2846</v>
      </c>
      <c r="C11" s="137">
        <v>2846</v>
      </c>
      <c r="D11" s="110">
        <f t="shared" si="1"/>
        <v>0</v>
      </c>
    </row>
    <row r="12" s="126" customFormat="1" ht="36" customHeight="1" spans="1:4">
      <c r="A12" s="134" t="s">
        <v>1664</v>
      </c>
      <c r="B12" s="135">
        <v>8118</v>
      </c>
      <c r="C12" s="135">
        <v>5763</v>
      </c>
      <c r="D12" s="106">
        <f t="shared" si="1"/>
        <v>-0.29</v>
      </c>
    </row>
    <row r="13" ht="36" customHeight="1" spans="1:4">
      <c r="A13" s="136" t="s">
        <v>1660</v>
      </c>
      <c r="B13" s="137">
        <v>5327</v>
      </c>
      <c r="C13" s="137">
        <v>5293</v>
      </c>
      <c r="D13" s="110">
        <f t="shared" si="1"/>
        <v>-0.006</v>
      </c>
    </row>
    <row r="14" ht="36" customHeight="1" spans="1:4">
      <c r="A14" s="136" t="s">
        <v>1661</v>
      </c>
      <c r="B14" s="137">
        <v>2759</v>
      </c>
      <c r="C14" s="137">
        <v>463</v>
      </c>
      <c r="D14" s="110">
        <f t="shared" si="1"/>
        <v>-0.832</v>
      </c>
    </row>
    <row r="15" ht="36" customHeight="1" spans="1:4">
      <c r="A15" s="136" t="s">
        <v>1662</v>
      </c>
      <c r="B15" s="137"/>
      <c r="C15" s="137"/>
      <c r="D15" s="110"/>
    </row>
    <row r="16" ht="36" customHeight="1" spans="1:4">
      <c r="A16" s="134" t="s">
        <v>1665</v>
      </c>
      <c r="B16" s="135">
        <v>102179</v>
      </c>
      <c r="C16" s="135">
        <v>351812</v>
      </c>
      <c r="D16" s="106">
        <f t="shared" ref="D16:D22" si="2">(C16-B16)/B16</f>
        <v>2.443</v>
      </c>
    </row>
    <row r="17" ht="36" customHeight="1" spans="1:4">
      <c r="A17" s="136" t="s">
        <v>1660</v>
      </c>
      <c r="B17" s="137">
        <v>97960</v>
      </c>
      <c r="C17" s="137">
        <v>339871</v>
      </c>
      <c r="D17" s="110">
        <f t="shared" si="2"/>
        <v>2.469</v>
      </c>
    </row>
    <row r="18" ht="36" customHeight="1" spans="1:4">
      <c r="A18" s="136" t="s">
        <v>1661</v>
      </c>
      <c r="B18" s="137">
        <v>2159</v>
      </c>
      <c r="C18" s="137">
        <v>10050</v>
      </c>
      <c r="D18" s="110">
        <f t="shared" si="2"/>
        <v>3.655</v>
      </c>
    </row>
    <row r="19" ht="36" customHeight="1" spans="1:4">
      <c r="A19" s="136" t="s">
        <v>1662</v>
      </c>
      <c r="B19" s="137">
        <v>1245</v>
      </c>
      <c r="C19" s="139">
        <v>1039</v>
      </c>
      <c r="D19" s="110">
        <f t="shared" si="2"/>
        <v>-0.165</v>
      </c>
    </row>
    <row r="20" ht="36" customHeight="1" spans="1:4">
      <c r="A20" s="134" t="s">
        <v>1666</v>
      </c>
      <c r="B20" s="135">
        <v>4795</v>
      </c>
      <c r="C20" s="135">
        <v>4668</v>
      </c>
      <c r="D20" s="106">
        <f t="shared" si="2"/>
        <v>-0.026</v>
      </c>
    </row>
    <row r="21" ht="36" customHeight="1" spans="1:4">
      <c r="A21" s="136" t="s">
        <v>1660</v>
      </c>
      <c r="B21" s="137">
        <v>4656</v>
      </c>
      <c r="C21" s="111">
        <v>4590</v>
      </c>
      <c r="D21" s="110">
        <f t="shared" si="2"/>
        <v>-0.014</v>
      </c>
    </row>
    <row r="22" ht="36" customHeight="1" spans="1:4">
      <c r="A22" s="136" t="s">
        <v>1661</v>
      </c>
      <c r="B22" s="137">
        <v>97</v>
      </c>
      <c r="C22" s="137">
        <v>78</v>
      </c>
      <c r="D22" s="110">
        <f t="shared" si="2"/>
        <v>-0.196</v>
      </c>
    </row>
    <row r="23" ht="36" customHeight="1" spans="1:4">
      <c r="A23" s="136" t="s">
        <v>1662</v>
      </c>
      <c r="B23" s="137">
        <v>0</v>
      </c>
      <c r="C23" s="111"/>
      <c r="D23" s="140" t="str">
        <f t="shared" ref="D23:D26" si="3">IF(B23&gt;0,C23/B23-1,IF(B23&lt;0,-(C23/B23-1),""))</f>
        <v/>
      </c>
    </row>
    <row r="24" ht="36" customHeight="1" spans="1:4">
      <c r="A24" s="134" t="s">
        <v>1667</v>
      </c>
      <c r="B24" s="135"/>
      <c r="C24" s="105"/>
      <c r="D24" s="141" t="str">
        <f t="shared" si="3"/>
        <v/>
      </c>
    </row>
    <row r="25" ht="36" customHeight="1" spans="1:4">
      <c r="A25" s="136" t="s">
        <v>1660</v>
      </c>
      <c r="B25" s="137"/>
      <c r="C25" s="105"/>
      <c r="D25" s="141" t="str">
        <f t="shared" si="3"/>
        <v/>
      </c>
    </row>
    <row r="26" ht="36" customHeight="1" spans="1:4">
      <c r="A26" s="136" t="s">
        <v>1661</v>
      </c>
      <c r="B26" s="137"/>
      <c r="C26" s="105"/>
      <c r="D26" s="141" t="str">
        <f t="shared" si="3"/>
        <v/>
      </c>
    </row>
    <row r="27" ht="36" customHeight="1" spans="1:4">
      <c r="A27" s="136" t="s">
        <v>1662</v>
      </c>
      <c r="B27" s="137"/>
      <c r="C27" s="137"/>
      <c r="D27" s="106"/>
    </row>
    <row r="28" ht="36" customHeight="1" spans="1:4">
      <c r="A28" s="134" t="s">
        <v>1668</v>
      </c>
      <c r="B28" s="135">
        <v>8823</v>
      </c>
      <c r="C28" s="105">
        <v>544855</v>
      </c>
      <c r="D28" s="106">
        <f t="shared" ref="D28:D39" si="4">(C28-B28)/B28</f>
        <v>60.754</v>
      </c>
    </row>
    <row r="29" ht="36" customHeight="1" spans="1:4">
      <c r="A29" s="136" t="s">
        <v>1660</v>
      </c>
      <c r="B29" s="137"/>
      <c r="C29" s="137">
        <v>196969</v>
      </c>
      <c r="D29" s="106"/>
    </row>
    <row r="30" ht="36" customHeight="1" spans="1:4">
      <c r="A30" s="136" t="s">
        <v>1661</v>
      </c>
      <c r="B30" s="137">
        <v>2801</v>
      </c>
      <c r="C30" s="137">
        <v>4650</v>
      </c>
      <c r="D30" s="110">
        <f t="shared" si="4"/>
        <v>0.66</v>
      </c>
    </row>
    <row r="31" ht="36" customHeight="1" spans="1:4">
      <c r="A31" s="136" t="s">
        <v>1662</v>
      </c>
      <c r="B31" s="137">
        <v>6022</v>
      </c>
      <c r="C31" s="137">
        <v>343105</v>
      </c>
      <c r="D31" s="110">
        <f t="shared" si="4"/>
        <v>55.975</v>
      </c>
    </row>
    <row r="32" ht="36" customHeight="1" spans="1:4">
      <c r="A32" s="123" t="s">
        <v>1669</v>
      </c>
      <c r="B32" s="135">
        <f t="shared" ref="B32:B35" si="5">B4+B8+B12+B16+B20+B28</f>
        <v>278282</v>
      </c>
      <c r="C32" s="135">
        <f t="shared" ref="C32:C35" si="6">C4+C8+C12+C16+C20+C28</f>
        <v>1056413</v>
      </c>
      <c r="D32" s="106">
        <f t="shared" si="4"/>
        <v>2.796</v>
      </c>
    </row>
    <row r="33" ht="36" customHeight="1" spans="1:4">
      <c r="A33" s="136" t="s">
        <v>1660</v>
      </c>
      <c r="B33" s="137">
        <f t="shared" si="5"/>
        <v>255492</v>
      </c>
      <c r="C33" s="137">
        <f t="shared" si="6"/>
        <v>689534</v>
      </c>
      <c r="D33" s="110">
        <f t="shared" si="4"/>
        <v>1.699</v>
      </c>
    </row>
    <row r="34" ht="36" customHeight="1" spans="1:4">
      <c r="A34" s="136" t="s">
        <v>1661</v>
      </c>
      <c r="B34" s="137">
        <f t="shared" si="5"/>
        <v>10095</v>
      </c>
      <c r="C34" s="137">
        <f t="shared" si="6"/>
        <v>18086</v>
      </c>
      <c r="D34" s="110">
        <f t="shared" si="4"/>
        <v>0.792</v>
      </c>
    </row>
    <row r="35" ht="36" customHeight="1" spans="1:4">
      <c r="A35" s="136" t="s">
        <v>1662</v>
      </c>
      <c r="B35" s="137">
        <f t="shared" si="5"/>
        <v>10113</v>
      </c>
      <c r="C35" s="137">
        <f t="shared" si="6"/>
        <v>346990</v>
      </c>
      <c r="D35" s="110">
        <f t="shared" si="4"/>
        <v>33.311</v>
      </c>
    </row>
    <row r="36" ht="36" customHeight="1" spans="1:4">
      <c r="A36" s="124" t="s">
        <v>1670</v>
      </c>
      <c r="B36" s="135">
        <v>36537</v>
      </c>
      <c r="C36" s="135">
        <v>72280</v>
      </c>
      <c r="D36" s="106"/>
    </row>
    <row r="37" ht="36" customHeight="1" spans="1:4">
      <c r="A37" s="124" t="s">
        <v>1671</v>
      </c>
      <c r="B37" s="135">
        <v>286029</v>
      </c>
      <c r="C37" s="105">
        <v>4344</v>
      </c>
      <c r="D37" s="106"/>
    </row>
    <row r="38" ht="36" customHeight="1" spans="1:4">
      <c r="A38" s="124" t="s">
        <v>1672</v>
      </c>
      <c r="B38" s="135">
        <v>655963</v>
      </c>
      <c r="C38" s="105">
        <v>1041460</v>
      </c>
      <c r="D38" s="106"/>
    </row>
    <row r="39" ht="32" customHeight="1" spans="1:4">
      <c r="A39" s="123" t="s">
        <v>1673</v>
      </c>
      <c r="B39" s="135">
        <f>B32+B36+B37+B38</f>
        <v>1256811</v>
      </c>
      <c r="C39" s="135">
        <f>C32+C36+C37+C38</f>
        <v>2174497</v>
      </c>
      <c r="D39" s="106"/>
    </row>
    <row r="40" spans="2:3">
      <c r="B40" s="142"/>
      <c r="C40" s="142"/>
    </row>
    <row r="41" spans="2:3">
      <c r="B41" s="142"/>
      <c r="C41" s="142"/>
    </row>
    <row r="42" spans="2:3">
      <c r="B42" s="142"/>
      <c r="C42" s="142"/>
    </row>
  </sheetData>
  <mergeCells count="1">
    <mergeCell ref="A1:D1"/>
  </mergeCells>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6"/>
  <sheetViews>
    <sheetView showGridLines="0" showZeros="0" workbookViewId="0">
      <selection activeCell="A1" sqref="$A1:$XFD1048576"/>
    </sheetView>
  </sheetViews>
  <sheetFormatPr defaultColWidth="9" defaultRowHeight="14.25" outlineLevelCol="3"/>
  <cols>
    <col min="1" max="1" width="50.75" style="93" customWidth="1"/>
    <col min="2" max="3" width="20.6333333333333" style="94" customWidth="1"/>
    <col min="4" max="4" width="20.6333333333333" style="93" customWidth="1"/>
    <col min="5" max="6" width="12.6333333333333" style="93"/>
    <col min="7" max="245" width="9" style="93"/>
    <col min="246" max="246" width="41.6333333333333" style="93" customWidth="1"/>
    <col min="247" max="248" width="14.5" style="93" customWidth="1"/>
    <col min="249" max="249" width="13.8833333333333" style="93" customWidth="1"/>
    <col min="250" max="252" width="9" style="93"/>
    <col min="253" max="254" width="10.5" style="93" customWidth="1"/>
    <col min="255" max="501" width="9" style="93"/>
    <col min="502" max="502" width="41.6333333333333" style="93" customWidth="1"/>
    <col min="503" max="504" width="14.5" style="93" customWidth="1"/>
    <col min="505" max="505" width="13.8833333333333" style="93" customWidth="1"/>
    <col min="506" max="508" width="9" style="93"/>
    <col min="509" max="510" width="10.5" style="93" customWidth="1"/>
    <col min="511" max="757" width="9" style="93"/>
    <col min="758" max="758" width="41.6333333333333" style="93" customWidth="1"/>
    <col min="759" max="760" width="14.5" style="93" customWidth="1"/>
    <col min="761" max="761" width="13.8833333333333" style="93" customWidth="1"/>
    <col min="762" max="764" width="9" style="93"/>
    <col min="765" max="766" width="10.5" style="93" customWidth="1"/>
    <col min="767" max="1013" width="9" style="93"/>
    <col min="1014" max="1014" width="41.6333333333333" style="93" customWidth="1"/>
    <col min="1015" max="1016" width="14.5" style="93" customWidth="1"/>
    <col min="1017" max="1017" width="13.8833333333333" style="93" customWidth="1"/>
    <col min="1018" max="1020" width="9" style="93"/>
    <col min="1021" max="1022" width="10.5" style="93" customWidth="1"/>
    <col min="1023" max="1269" width="9" style="93"/>
    <col min="1270" max="1270" width="41.6333333333333" style="93" customWidth="1"/>
    <col min="1271" max="1272" width="14.5" style="93" customWidth="1"/>
    <col min="1273" max="1273" width="13.8833333333333" style="93" customWidth="1"/>
    <col min="1274" max="1276" width="9" style="93"/>
    <col min="1277" max="1278" width="10.5" style="93" customWidth="1"/>
    <col min="1279" max="1525" width="9" style="93"/>
    <col min="1526" max="1526" width="41.6333333333333" style="93" customWidth="1"/>
    <col min="1527" max="1528" width="14.5" style="93" customWidth="1"/>
    <col min="1529" max="1529" width="13.8833333333333" style="93" customWidth="1"/>
    <col min="1530" max="1532" width="9" style="93"/>
    <col min="1533" max="1534" width="10.5" style="93" customWidth="1"/>
    <col min="1535" max="1781" width="9" style="93"/>
    <col min="1782" max="1782" width="41.6333333333333" style="93" customWidth="1"/>
    <col min="1783" max="1784" width="14.5" style="93" customWidth="1"/>
    <col min="1785" max="1785" width="13.8833333333333" style="93" customWidth="1"/>
    <col min="1786" max="1788" width="9" style="93"/>
    <col min="1789" max="1790" width="10.5" style="93" customWidth="1"/>
    <col min="1791" max="2037" width="9" style="93"/>
    <col min="2038" max="2038" width="41.6333333333333" style="93" customWidth="1"/>
    <col min="2039" max="2040" width="14.5" style="93" customWidth="1"/>
    <col min="2041" max="2041" width="13.8833333333333" style="93" customWidth="1"/>
    <col min="2042" max="2044" width="9" style="93"/>
    <col min="2045" max="2046" width="10.5" style="93" customWidth="1"/>
    <col min="2047" max="2293" width="9" style="93"/>
    <col min="2294" max="2294" width="41.6333333333333" style="93" customWidth="1"/>
    <col min="2295" max="2296" width="14.5" style="93" customWidth="1"/>
    <col min="2297" max="2297" width="13.8833333333333" style="93" customWidth="1"/>
    <col min="2298" max="2300" width="9" style="93"/>
    <col min="2301" max="2302" width="10.5" style="93" customWidth="1"/>
    <col min="2303" max="2549" width="9" style="93"/>
    <col min="2550" max="2550" width="41.6333333333333" style="93" customWidth="1"/>
    <col min="2551" max="2552" width="14.5" style="93" customWidth="1"/>
    <col min="2553" max="2553" width="13.8833333333333" style="93" customWidth="1"/>
    <col min="2554" max="2556" width="9" style="93"/>
    <col min="2557" max="2558" width="10.5" style="93" customWidth="1"/>
    <col min="2559" max="2805" width="9" style="93"/>
    <col min="2806" max="2806" width="41.6333333333333" style="93" customWidth="1"/>
    <col min="2807" max="2808" width="14.5" style="93" customWidth="1"/>
    <col min="2809" max="2809" width="13.8833333333333" style="93" customWidth="1"/>
    <col min="2810" max="2812" width="9" style="93"/>
    <col min="2813" max="2814" width="10.5" style="93" customWidth="1"/>
    <col min="2815" max="3061" width="9" style="93"/>
    <col min="3062" max="3062" width="41.6333333333333" style="93" customWidth="1"/>
    <col min="3063" max="3064" width="14.5" style="93" customWidth="1"/>
    <col min="3065" max="3065" width="13.8833333333333" style="93" customWidth="1"/>
    <col min="3066" max="3068" width="9" style="93"/>
    <col min="3069" max="3070" width="10.5" style="93" customWidth="1"/>
    <col min="3071" max="3317" width="9" style="93"/>
    <col min="3318" max="3318" width="41.6333333333333" style="93" customWidth="1"/>
    <col min="3319" max="3320" width="14.5" style="93" customWidth="1"/>
    <col min="3321" max="3321" width="13.8833333333333" style="93" customWidth="1"/>
    <col min="3322" max="3324" width="9" style="93"/>
    <col min="3325" max="3326" width="10.5" style="93" customWidth="1"/>
    <col min="3327" max="3573" width="9" style="93"/>
    <col min="3574" max="3574" width="41.6333333333333" style="93" customWidth="1"/>
    <col min="3575" max="3576" width="14.5" style="93" customWidth="1"/>
    <col min="3577" max="3577" width="13.8833333333333" style="93" customWidth="1"/>
    <col min="3578" max="3580" width="9" style="93"/>
    <col min="3581" max="3582" width="10.5" style="93" customWidth="1"/>
    <col min="3583" max="3829" width="9" style="93"/>
    <col min="3830" max="3830" width="41.6333333333333" style="93" customWidth="1"/>
    <col min="3831" max="3832" width="14.5" style="93" customWidth="1"/>
    <col min="3833" max="3833" width="13.8833333333333" style="93" customWidth="1"/>
    <col min="3834" max="3836" width="9" style="93"/>
    <col min="3837" max="3838" width="10.5" style="93" customWidth="1"/>
    <col min="3839" max="4085" width="9" style="93"/>
    <col min="4086" max="4086" width="41.6333333333333" style="93" customWidth="1"/>
    <col min="4087" max="4088" width="14.5" style="93" customWidth="1"/>
    <col min="4089" max="4089" width="13.8833333333333" style="93" customWidth="1"/>
    <col min="4090" max="4092" width="9" style="93"/>
    <col min="4093" max="4094" width="10.5" style="93" customWidth="1"/>
    <col min="4095" max="4341" width="9" style="93"/>
    <col min="4342" max="4342" width="41.6333333333333" style="93" customWidth="1"/>
    <col min="4343" max="4344" width="14.5" style="93" customWidth="1"/>
    <col min="4345" max="4345" width="13.8833333333333" style="93" customWidth="1"/>
    <col min="4346" max="4348" width="9" style="93"/>
    <col min="4349" max="4350" width="10.5" style="93" customWidth="1"/>
    <col min="4351" max="4597" width="9" style="93"/>
    <col min="4598" max="4598" width="41.6333333333333" style="93" customWidth="1"/>
    <col min="4599" max="4600" width="14.5" style="93" customWidth="1"/>
    <col min="4601" max="4601" width="13.8833333333333" style="93" customWidth="1"/>
    <col min="4602" max="4604" width="9" style="93"/>
    <col min="4605" max="4606" width="10.5" style="93" customWidth="1"/>
    <col min="4607" max="4853" width="9" style="93"/>
    <col min="4854" max="4854" width="41.6333333333333" style="93" customWidth="1"/>
    <col min="4855" max="4856" width="14.5" style="93" customWidth="1"/>
    <col min="4857" max="4857" width="13.8833333333333" style="93" customWidth="1"/>
    <col min="4858" max="4860" width="9" style="93"/>
    <col min="4861" max="4862" width="10.5" style="93" customWidth="1"/>
    <col min="4863" max="5109" width="9" style="93"/>
    <col min="5110" max="5110" width="41.6333333333333" style="93" customWidth="1"/>
    <col min="5111" max="5112" width="14.5" style="93" customWidth="1"/>
    <col min="5113" max="5113" width="13.8833333333333" style="93" customWidth="1"/>
    <col min="5114" max="5116" width="9" style="93"/>
    <col min="5117" max="5118" width="10.5" style="93" customWidth="1"/>
    <col min="5119" max="5365" width="9" style="93"/>
    <col min="5366" max="5366" width="41.6333333333333" style="93" customWidth="1"/>
    <col min="5367" max="5368" width="14.5" style="93" customWidth="1"/>
    <col min="5369" max="5369" width="13.8833333333333" style="93" customWidth="1"/>
    <col min="5370" max="5372" width="9" style="93"/>
    <col min="5373" max="5374" width="10.5" style="93" customWidth="1"/>
    <col min="5375" max="5621" width="9" style="93"/>
    <col min="5622" max="5622" width="41.6333333333333" style="93" customWidth="1"/>
    <col min="5623" max="5624" width="14.5" style="93" customWidth="1"/>
    <col min="5625" max="5625" width="13.8833333333333" style="93" customWidth="1"/>
    <col min="5626" max="5628" width="9" style="93"/>
    <col min="5629" max="5630" width="10.5" style="93" customWidth="1"/>
    <col min="5631" max="5877" width="9" style="93"/>
    <col min="5878" max="5878" width="41.6333333333333" style="93" customWidth="1"/>
    <col min="5879" max="5880" width="14.5" style="93" customWidth="1"/>
    <col min="5881" max="5881" width="13.8833333333333" style="93" customWidth="1"/>
    <col min="5882" max="5884" width="9" style="93"/>
    <col min="5885" max="5886" width="10.5" style="93" customWidth="1"/>
    <col min="5887" max="6133" width="9" style="93"/>
    <col min="6134" max="6134" width="41.6333333333333" style="93" customWidth="1"/>
    <col min="6135" max="6136" width="14.5" style="93" customWidth="1"/>
    <col min="6137" max="6137" width="13.8833333333333" style="93" customWidth="1"/>
    <col min="6138" max="6140" width="9" style="93"/>
    <col min="6141" max="6142" width="10.5" style="93" customWidth="1"/>
    <col min="6143" max="6389" width="9" style="93"/>
    <col min="6390" max="6390" width="41.6333333333333" style="93" customWidth="1"/>
    <col min="6391" max="6392" width="14.5" style="93" customWidth="1"/>
    <col min="6393" max="6393" width="13.8833333333333" style="93" customWidth="1"/>
    <col min="6394" max="6396" width="9" style="93"/>
    <col min="6397" max="6398" width="10.5" style="93" customWidth="1"/>
    <col min="6399" max="6645" width="9" style="93"/>
    <col min="6646" max="6646" width="41.6333333333333" style="93" customWidth="1"/>
    <col min="6647" max="6648" width="14.5" style="93" customWidth="1"/>
    <col min="6649" max="6649" width="13.8833333333333" style="93" customWidth="1"/>
    <col min="6650" max="6652" width="9" style="93"/>
    <col min="6653" max="6654" width="10.5" style="93" customWidth="1"/>
    <col min="6655" max="6901" width="9" style="93"/>
    <col min="6902" max="6902" width="41.6333333333333" style="93" customWidth="1"/>
    <col min="6903" max="6904" width="14.5" style="93" customWidth="1"/>
    <col min="6905" max="6905" width="13.8833333333333" style="93" customWidth="1"/>
    <col min="6906" max="6908" width="9" style="93"/>
    <col min="6909" max="6910" width="10.5" style="93" customWidth="1"/>
    <col min="6911" max="7157" width="9" style="93"/>
    <col min="7158" max="7158" width="41.6333333333333" style="93" customWidth="1"/>
    <col min="7159" max="7160" width="14.5" style="93" customWidth="1"/>
    <col min="7161" max="7161" width="13.8833333333333" style="93" customWidth="1"/>
    <col min="7162" max="7164" width="9" style="93"/>
    <col min="7165" max="7166" width="10.5" style="93" customWidth="1"/>
    <col min="7167" max="7413" width="9" style="93"/>
    <col min="7414" max="7414" width="41.6333333333333" style="93" customWidth="1"/>
    <col min="7415" max="7416" width="14.5" style="93" customWidth="1"/>
    <col min="7417" max="7417" width="13.8833333333333" style="93" customWidth="1"/>
    <col min="7418" max="7420" width="9" style="93"/>
    <col min="7421" max="7422" width="10.5" style="93" customWidth="1"/>
    <col min="7423" max="7669" width="9" style="93"/>
    <col min="7670" max="7670" width="41.6333333333333" style="93" customWidth="1"/>
    <col min="7671" max="7672" width="14.5" style="93" customWidth="1"/>
    <col min="7673" max="7673" width="13.8833333333333" style="93" customWidth="1"/>
    <col min="7674" max="7676" width="9" style="93"/>
    <col min="7677" max="7678" width="10.5" style="93" customWidth="1"/>
    <col min="7679" max="7925" width="9" style="93"/>
    <col min="7926" max="7926" width="41.6333333333333" style="93" customWidth="1"/>
    <col min="7927" max="7928" width="14.5" style="93" customWidth="1"/>
    <col min="7929" max="7929" width="13.8833333333333" style="93" customWidth="1"/>
    <col min="7930" max="7932" width="9" style="93"/>
    <col min="7933" max="7934" width="10.5" style="93" customWidth="1"/>
    <col min="7935" max="8181" width="9" style="93"/>
    <col min="8182" max="8182" width="41.6333333333333" style="93" customWidth="1"/>
    <col min="8183" max="8184" width="14.5" style="93" customWidth="1"/>
    <col min="8185" max="8185" width="13.8833333333333" style="93" customWidth="1"/>
    <col min="8186" max="8188" width="9" style="93"/>
    <col min="8189" max="8190" width="10.5" style="93" customWidth="1"/>
    <col min="8191" max="8437" width="9" style="93"/>
    <col min="8438" max="8438" width="41.6333333333333" style="93" customWidth="1"/>
    <col min="8439" max="8440" width="14.5" style="93" customWidth="1"/>
    <col min="8441" max="8441" width="13.8833333333333" style="93" customWidth="1"/>
    <col min="8442" max="8444" width="9" style="93"/>
    <col min="8445" max="8446" width="10.5" style="93" customWidth="1"/>
    <col min="8447" max="8693" width="9" style="93"/>
    <col min="8694" max="8694" width="41.6333333333333" style="93" customWidth="1"/>
    <col min="8695" max="8696" width="14.5" style="93" customWidth="1"/>
    <col min="8697" max="8697" width="13.8833333333333" style="93" customWidth="1"/>
    <col min="8698" max="8700" width="9" style="93"/>
    <col min="8701" max="8702" width="10.5" style="93" customWidth="1"/>
    <col min="8703" max="8949" width="9" style="93"/>
    <col min="8950" max="8950" width="41.6333333333333" style="93" customWidth="1"/>
    <col min="8951" max="8952" width="14.5" style="93" customWidth="1"/>
    <col min="8953" max="8953" width="13.8833333333333" style="93" customWidth="1"/>
    <col min="8954" max="8956" width="9" style="93"/>
    <col min="8957" max="8958" width="10.5" style="93" customWidth="1"/>
    <col min="8959" max="9205" width="9" style="93"/>
    <col min="9206" max="9206" width="41.6333333333333" style="93" customWidth="1"/>
    <col min="9207" max="9208" width="14.5" style="93" customWidth="1"/>
    <col min="9209" max="9209" width="13.8833333333333" style="93" customWidth="1"/>
    <col min="9210" max="9212" width="9" style="93"/>
    <col min="9213" max="9214" width="10.5" style="93" customWidth="1"/>
    <col min="9215" max="9461" width="9" style="93"/>
    <col min="9462" max="9462" width="41.6333333333333" style="93" customWidth="1"/>
    <col min="9463" max="9464" width="14.5" style="93" customWidth="1"/>
    <col min="9465" max="9465" width="13.8833333333333" style="93" customWidth="1"/>
    <col min="9466" max="9468" width="9" style="93"/>
    <col min="9469" max="9470" width="10.5" style="93" customWidth="1"/>
    <col min="9471" max="9717" width="9" style="93"/>
    <col min="9718" max="9718" width="41.6333333333333" style="93" customWidth="1"/>
    <col min="9719" max="9720" width="14.5" style="93" customWidth="1"/>
    <col min="9721" max="9721" width="13.8833333333333" style="93" customWidth="1"/>
    <col min="9722" max="9724" width="9" style="93"/>
    <col min="9725" max="9726" width="10.5" style="93" customWidth="1"/>
    <col min="9727" max="9973" width="9" style="93"/>
    <col min="9974" max="9974" width="41.6333333333333" style="93" customWidth="1"/>
    <col min="9975" max="9976" width="14.5" style="93" customWidth="1"/>
    <col min="9977" max="9977" width="13.8833333333333" style="93" customWidth="1"/>
    <col min="9978" max="9980" width="9" style="93"/>
    <col min="9981" max="9982" width="10.5" style="93" customWidth="1"/>
    <col min="9983" max="10229" width="9" style="93"/>
    <col min="10230" max="10230" width="41.6333333333333" style="93" customWidth="1"/>
    <col min="10231" max="10232" width="14.5" style="93" customWidth="1"/>
    <col min="10233" max="10233" width="13.8833333333333" style="93" customWidth="1"/>
    <col min="10234" max="10236" width="9" style="93"/>
    <col min="10237" max="10238" width="10.5" style="93" customWidth="1"/>
    <col min="10239" max="10485" width="9" style="93"/>
    <col min="10486" max="10486" width="41.6333333333333" style="93" customWidth="1"/>
    <col min="10487" max="10488" width="14.5" style="93" customWidth="1"/>
    <col min="10489" max="10489" width="13.8833333333333" style="93" customWidth="1"/>
    <col min="10490" max="10492" width="9" style="93"/>
    <col min="10493" max="10494" width="10.5" style="93" customWidth="1"/>
    <col min="10495" max="10741" width="9" style="93"/>
    <col min="10742" max="10742" width="41.6333333333333" style="93" customWidth="1"/>
    <col min="10743" max="10744" width="14.5" style="93" customWidth="1"/>
    <col min="10745" max="10745" width="13.8833333333333" style="93" customWidth="1"/>
    <col min="10746" max="10748" width="9" style="93"/>
    <col min="10749" max="10750" width="10.5" style="93" customWidth="1"/>
    <col min="10751" max="10997" width="9" style="93"/>
    <col min="10998" max="10998" width="41.6333333333333" style="93" customWidth="1"/>
    <col min="10999" max="11000" width="14.5" style="93" customWidth="1"/>
    <col min="11001" max="11001" width="13.8833333333333" style="93" customWidth="1"/>
    <col min="11002" max="11004" width="9" style="93"/>
    <col min="11005" max="11006" width="10.5" style="93" customWidth="1"/>
    <col min="11007" max="11253" width="9" style="93"/>
    <col min="11254" max="11254" width="41.6333333333333" style="93" customWidth="1"/>
    <col min="11255" max="11256" width="14.5" style="93" customWidth="1"/>
    <col min="11257" max="11257" width="13.8833333333333" style="93" customWidth="1"/>
    <col min="11258" max="11260" width="9" style="93"/>
    <col min="11261" max="11262" width="10.5" style="93" customWidth="1"/>
    <col min="11263" max="11509" width="9" style="93"/>
    <col min="11510" max="11510" width="41.6333333333333" style="93" customWidth="1"/>
    <col min="11511" max="11512" width="14.5" style="93" customWidth="1"/>
    <col min="11513" max="11513" width="13.8833333333333" style="93" customWidth="1"/>
    <col min="11514" max="11516" width="9" style="93"/>
    <col min="11517" max="11518" width="10.5" style="93" customWidth="1"/>
    <col min="11519" max="11765" width="9" style="93"/>
    <col min="11766" max="11766" width="41.6333333333333" style="93" customWidth="1"/>
    <col min="11767" max="11768" width="14.5" style="93" customWidth="1"/>
    <col min="11769" max="11769" width="13.8833333333333" style="93" customWidth="1"/>
    <col min="11770" max="11772" width="9" style="93"/>
    <col min="11773" max="11774" width="10.5" style="93" customWidth="1"/>
    <col min="11775" max="12021" width="9" style="93"/>
    <col min="12022" max="12022" width="41.6333333333333" style="93" customWidth="1"/>
    <col min="12023" max="12024" width="14.5" style="93" customWidth="1"/>
    <col min="12025" max="12025" width="13.8833333333333" style="93" customWidth="1"/>
    <col min="12026" max="12028" width="9" style="93"/>
    <col min="12029" max="12030" width="10.5" style="93" customWidth="1"/>
    <col min="12031" max="12277" width="9" style="93"/>
    <col min="12278" max="12278" width="41.6333333333333" style="93" customWidth="1"/>
    <col min="12279" max="12280" width="14.5" style="93" customWidth="1"/>
    <col min="12281" max="12281" width="13.8833333333333" style="93" customWidth="1"/>
    <col min="12282" max="12284" width="9" style="93"/>
    <col min="12285" max="12286" width="10.5" style="93" customWidth="1"/>
    <col min="12287" max="12533" width="9" style="93"/>
    <col min="12534" max="12534" width="41.6333333333333" style="93" customWidth="1"/>
    <col min="12535" max="12536" width="14.5" style="93" customWidth="1"/>
    <col min="12537" max="12537" width="13.8833333333333" style="93" customWidth="1"/>
    <col min="12538" max="12540" width="9" style="93"/>
    <col min="12541" max="12542" width="10.5" style="93" customWidth="1"/>
    <col min="12543" max="12789" width="9" style="93"/>
    <col min="12790" max="12790" width="41.6333333333333" style="93" customWidth="1"/>
    <col min="12791" max="12792" width="14.5" style="93" customWidth="1"/>
    <col min="12793" max="12793" width="13.8833333333333" style="93" customWidth="1"/>
    <col min="12794" max="12796" width="9" style="93"/>
    <col min="12797" max="12798" width="10.5" style="93" customWidth="1"/>
    <col min="12799" max="13045" width="9" style="93"/>
    <col min="13046" max="13046" width="41.6333333333333" style="93" customWidth="1"/>
    <col min="13047" max="13048" width="14.5" style="93" customWidth="1"/>
    <col min="13049" max="13049" width="13.8833333333333" style="93" customWidth="1"/>
    <col min="13050" max="13052" width="9" style="93"/>
    <col min="13053" max="13054" width="10.5" style="93" customWidth="1"/>
    <col min="13055" max="13301" width="9" style="93"/>
    <col min="13302" max="13302" width="41.6333333333333" style="93" customWidth="1"/>
    <col min="13303" max="13304" width="14.5" style="93" customWidth="1"/>
    <col min="13305" max="13305" width="13.8833333333333" style="93" customWidth="1"/>
    <col min="13306" max="13308" width="9" style="93"/>
    <col min="13309" max="13310" width="10.5" style="93" customWidth="1"/>
    <col min="13311" max="13557" width="9" style="93"/>
    <col min="13558" max="13558" width="41.6333333333333" style="93" customWidth="1"/>
    <col min="13559" max="13560" width="14.5" style="93" customWidth="1"/>
    <col min="13561" max="13561" width="13.8833333333333" style="93" customWidth="1"/>
    <col min="13562" max="13564" width="9" style="93"/>
    <col min="13565" max="13566" width="10.5" style="93" customWidth="1"/>
    <col min="13567" max="13813" width="9" style="93"/>
    <col min="13814" max="13814" width="41.6333333333333" style="93" customWidth="1"/>
    <col min="13815" max="13816" width="14.5" style="93" customWidth="1"/>
    <col min="13817" max="13817" width="13.8833333333333" style="93" customWidth="1"/>
    <col min="13818" max="13820" width="9" style="93"/>
    <col min="13821" max="13822" width="10.5" style="93" customWidth="1"/>
    <col min="13823" max="14069" width="9" style="93"/>
    <col min="14070" max="14070" width="41.6333333333333" style="93" customWidth="1"/>
    <col min="14071" max="14072" width="14.5" style="93" customWidth="1"/>
    <col min="14073" max="14073" width="13.8833333333333" style="93" customWidth="1"/>
    <col min="14074" max="14076" width="9" style="93"/>
    <col min="14077" max="14078" width="10.5" style="93" customWidth="1"/>
    <col min="14079" max="14325" width="9" style="93"/>
    <col min="14326" max="14326" width="41.6333333333333" style="93" customWidth="1"/>
    <col min="14327" max="14328" width="14.5" style="93" customWidth="1"/>
    <col min="14329" max="14329" width="13.8833333333333" style="93" customWidth="1"/>
    <col min="14330" max="14332" width="9" style="93"/>
    <col min="14333" max="14334" width="10.5" style="93" customWidth="1"/>
    <col min="14335" max="14581" width="9" style="93"/>
    <col min="14582" max="14582" width="41.6333333333333" style="93" customWidth="1"/>
    <col min="14583" max="14584" width="14.5" style="93" customWidth="1"/>
    <col min="14585" max="14585" width="13.8833333333333" style="93" customWidth="1"/>
    <col min="14586" max="14588" width="9" style="93"/>
    <col min="14589" max="14590" width="10.5" style="93" customWidth="1"/>
    <col min="14591" max="14837" width="9" style="93"/>
    <col min="14838" max="14838" width="41.6333333333333" style="93" customWidth="1"/>
    <col min="14839" max="14840" width="14.5" style="93" customWidth="1"/>
    <col min="14841" max="14841" width="13.8833333333333" style="93" customWidth="1"/>
    <col min="14842" max="14844" width="9" style="93"/>
    <col min="14845" max="14846" width="10.5" style="93" customWidth="1"/>
    <col min="14847" max="15093" width="9" style="93"/>
    <col min="15094" max="15094" width="41.6333333333333" style="93" customWidth="1"/>
    <col min="15095" max="15096" width="14.5" style="93" customWidth="1"/>
    <col min="15097" max="15097" width="13.8833333333333" style="93" customWidth="1"/>
    <col min="15098" max="15100" width="9" style="93"/>
    <col min="15101" max="15102" width="10.5" style="93" customWidth="1"/>
    <col min="15103" max="15349" width="9" style="93"/>
    <col min="15350" max="15350" width="41.6333333333333" style="93" customWidth="1"/>
    <col min="15351" max="15352" width="14.5" style="93" customWidth="1"/>
    <col min="15353" max="15353" width="13.8833333333333" style="93" customWidth="1"/>
    <col min="15354" max="15356" width="9" style="93"/>
    <col min="15357" max="15358" width="10.5" style="93" customWidth="1"/>
    <col min="15359" max="15605" width="9" style="93"/>
    <col min="15606" max="15606" width="41.6333333333333" style="93" customWidth="1"/>
    <col min="15607" max="15608" width="14.5" style="93" customWidth="1"/>
    <col min="15609" max="15609" width="13.8833333333333" style="93" customWidth="1"/>
    <col min="15610" max="15612" width="9" style="93"/>
    <col min="15613" max="15614" width="10.5" style="93" customWidth="1"/>
    <col min="15615" max="15861" width="9" style="93"/>
    <col min="15862" max="15862" width="41.6333333333333" style="93" customWidth="1"/>
    <col min="15863" max="15864" width="14.5" style="93" customWidth="1"/>
    <col min="15865" max="15865" width="13.8833333333333" style="93" customWidth="1"/>
    <col min="15866" max="15868" width="9" style="93"/>
    <col min="15869" max="15870" width="10.5" style="93" customWidth="1"/>
    <col min="15871" max="16117" width="9" style="93"/>
    <col min="16118" max="16118" width="41.6333333333333" style="93" customWidth="1"/>
    <col min="16119" max="16120" width="14.5" style="93" customWidth="1"/>
    <col min="16121" max="16121" width="13.8833333333333" style="93" customWidth="1"/>
    <col min="16122" max="16124" width="9" style="93"/>
    <col min="16125" max="16126" width="10.5" style="93" customWidth="1"/>
    <col min="16127" max="16384" width="9" style="93"/>
  </cols>
  <sheetData>
    <row r="1" ht="45" customHeight="1" spans="1:4">
      <c r="A1" s="95" t="s">
        <v>1691</v>
      </c>
      <c r="B1" s="96"/>
      <c r="C1" s="96"/>
      <c r="D1" s="95"/>
    </row>
    <row r="2" ht="20.1" customHeight="1" spans="1:4">
      <c r="A2" s="97"/>
      <c r="B2" s="98"/>
      <c r="C2" s="99"/>
      <c r="D2" s="100" t="s">
        <v>1553</v>
      </c>
    </row>
    <row r="3" ht="45" customHeight="1" spans="1:4">
      <c r="A3" s="101" t="s">
        <v>1125</v>
      </c>
      <c r="B3" s="102" t="s">
        <v>3</v>
      </c>
      <c r="C3" s="102" t="s">
        <v>4</v>
      </c>
      <c r="D3" s="102" t="s">
        <v>5</v>
      </c>
    </row>
    <row r="4" ht="36" customHeight="1" spans="1:4">
      <c r="A4" s="103" t="s">
        <v>1676</v>
      </c>
      <c r="B4" s="104">
        <v>171766</v>
      </c>
      <c r="C4" s="105">
        <v>187526</v>
      </c>
      <c r="D4" s="106">
        <f t="shared" ref="D4:D13" si="0">(C4-B4)/B4</f>
        <v>0.092</v>
      </c>
    </row>
    <row r="5" ht="36" customHeight="1" spans="1:4">
      <c r="A5" s="107" t="s">
        <v>1677</v>
      </c>
      <c r="B5" s="108">
        <v>170730</v>
      </c>
      <c r="C5" s="109">
        <v>186393</v>
      </c>
      <c r="D5" s="110">
        <f t="shared" si="0"/>
        <v>0.092</v>
      </c>
    </row>
    <row r="6" ht="36" customHeight="1" spans="1:4">
      <c r="A6" s="103" t="s">
        <v>1678</v>
      </c>
      <c r="B6" s="104">
        <v>38056</v>
      </c>
      <c r="C6" s="105">
        <v>40415</v>
      </c>
      <c r="D6" s="106">
        <f t="shared" si="0"/>
        <v>0.062</v>
      </c>
    </row>
    <row r="7" ht="36" customHeight="1" spans="1:4">
      <c r="A7" s="107" t="s">
        <v>1677</v>
      </c>
      <c r="B7" s="108">
        <v>37882</v>
      </c>
      <c r="C7" s="111">
        <v>40285</v>
      </c>
      <c r="D7" s="110">
        <f t="shared" si="0"/>
        <v>0.063</v>
      </c>
    </row>
    <row r="8" ht="36" customHeight="1" spans="1:4">
      <c r="A8" s="103" t="s">
        <v>1679</v>
      </c>
      <c r="B8" s="104">
        <v>4963</v>
      </c>
      <c r="C8" s="112">
        <v>3265</v>
      </c>
      <c r="D8" s="106">
        <f t="shared" si="0"/>
        <v>-0.342</v>
      </c>
    </row>
    <row r="9" ht="36" customHeight="1" spans="1:4">
      <c r="A9" s="107" t="s">
        <v>1677</v>
      </c>
      <c r="B9" s="108">
        <v>1424</v>
      </c>
      <c r="C9" s="113">
        <v>1382</v>
      </c>
      <c r="D9" s="110">
        <f t="shared" si="0"/>
        <v>-0.029</v>
      </c>
    </row>
    <row r="10" ht="36" customHeight="1" spans="1:4">
      <c r="A10" s="103" t="s">
        <v>1680</v>
      </c>
      <c r="B10" s="104">
        <v>89702</v>
      </c>
      <c r="C10" s="105">
        <v>286703</v>
      </c>
      <c r="D10" s="106">
        <f t="shared" si="0"/>
        <v>2.196</v>
      </c>
    </row>
    <row r="11" ht="36" customHeight="1" spans="1:4">
      <c r="A11" s="107" t="s">
        <v>1677</v>
      </c>
      <c r="B11" s="108">
        <v>83910</v>
      </c>
      <c r="C11" s="111">
        <v>279505</v>
      </c>
      <c r="D11" s="110">
        <f t="shared" si="0"/>
        <v>2.331</v>
      </c>
    </row>
    <row r="12" ht="36" customHeight="1" spans="1:4">
      <c r="A12" s="103" t="s">
        <v>1681</v>
      </c>
      <c r="B12" s="104">
        <v>3669</v>
      </c>
      <c r="C12" s="105">
        <v>5355</v>
      </c>
      <c r="D12" s="106">
        <f t="shared" si="0"/>
        <v>0.46</v>
      </c>
    </row>
    <row r="13" ht="36" customHeight="1" spans="1:4">
      <c r="A13" s="107" t="s">
        <v>1677</v>
      </c>
      <c r="B13" s="108">
        <v>3578</v>
      </c>
      <c r="C13" s="111">
        <v>4855</v>
      </c>
      <c r="D13" s="110">
        <f t="shared" si="0"/>
        <v>0.357</v>
      </c>
    </row>
    <row r="14" s="92" customFormat="1" ht="36" customHeight="1" spans="1:4">
      <c r="A14" s="103" t="s">
        <v>1682</v>
      </c>
      <c r="B14" s="114"/>
      <c r="C14" s="115"/>
      <c r="D14" s="116" t="str">
        <f>IF(B14&gt;0,C14/B14-1,IF(B14&lt;0,-(C14/B14-1),""))</f>
        <v/>
      </c>
    </row>
    <row r="15" ht="36" customHeight="1" spans="1:4">
      <c r="A15" s="107" t="s">
        <v>1677</v>
      </c>
      <c r="B15" s="117"/>
      <c r="C15" s="118"/>
      <c r="D15" s="119" t="str">
        <f>IF(B15&gt;0,C15/B15-1,IF(B15&lt;0,-(C15/B15-1),""))</f>
        <v/>
      </c>
    </row>
    <row r="16" ht="36" customHeight="1" spans="1:4">
      <c r="A16" s="103" t="s">
        <v>1683</v>
      </c>
      <c r="B16" s="120">
        <v>241405</v>
      </c>
      <c r="C16" s="105">
        <v>516999</v>
      </c>
      <c r="D16" s="106">
        <f t="shared" ref="D16:D20" si="1">(C16-B16)/B16</f>
        <v>1.142</v>
      </c>
    </row>
    <row r="17" ht="36" customHeight="1" spans="1:4">
      <c r="A17" s="107" t="s">
        <v>1677</v>
      </c>
      <c r="B17" s="121">
        <v>148543</v>
      </c>
      <c r="C17" s="122">
        <v>449241</v>
      </c>
      <c r="D17" s="110">
        <f t="shared" si="1"/>
        <v>2.024</v>
      </c>
    </row>
    <row r="18" ht="36" customHeight="1" spans="1:4">
      <c r="A18" s="123" t="s">
        <v>1684</v>
      </c>
      <c r="B18" s="120">
        <f>B4+B6+B8+B10+B12+B16</f>
        <v>549561</v>
      </c>
      <c r="C18" s="120">
        <f>C4+C6+C8+C10+C12+C16</f>
        <v>1040263</v>
      </c>
      <c r="D18" s="106">
        <f t="shared" si="1"/>
        <v>0.893</v>
      </c>
    </row>
    <row r="19" ht="36" customHeight="1" spans="1:4">
      <c r="A19" s="107" t="s">
        <v>1685</v>
      </c>
      <c r="B19" s="121">
        <f>B5+B7+B9+B11+B13+B17</f>
        <v>446067</v>
      </c>
      <c r="C19" s="121">
        <f>C5+C7+C9+C11+C13+C17</f>
        <v>961661</v>
      </c>
      <c r="D19" s="110">
        <f t="shared" si="1"/>
        <v>1.156</v>
      </c>
    </row>
    <row r="20" ht="36" customHeight="1" spans="1:4">
      <c r="A20" s="103" t="s">
        <v>1686</v>
      </c>
      <c r="B20" s="120">
        <v>3400</v>
      </c>
      <c r="C20" s="112">
        <v>6245</v>
      </c>
      <c r="D20" s="106"/>
    </row>
    <row r="21" ht="36" customHeight="1" spans="1:4">
      <c r="A21" s="124" t="s">
        <v>1687</v>
      </c>
      <c r="B21" s="120"/>
      <c r="C21" s="112">
        <v>2351</v>
      </c>
      <c r="D21" s="106"/>
    </row>
    <row r="22" ht="36" customHeight="1" spans="1:4">
      <c r="A22" s="124" t="s">
        <v>1688</v>
      </c>
      <c r="B22" s="120">
        <v>703850</v>
      </c>
      <c r="C22" s="112">
        <v>1125638</v>
      </c>
      <c r="D22" s="106"/>
    </row>
    <row r="23" ht="34" customHeight="1" spans="1:4">
      <c r="A23" s="123" t="s">
        <v>1689</v>
      </c>
      <c r="B23" s="120">
        <f>B18+B20+B22</f>
        <v>1256811</v>
      </c>
      <c r="C23" s="120">
        <f>C18+C20+C21+C22</f>
        <v>2174497</v>
      </c>
      <c r="D23" s="106"/>
    </row>
    <row r="24" spans="2:3">
      <c r="B24" s="125"/>
      <c r="C24" s="125"/>
    </row>
    <row r="25" spans="2:3">
      <c r="B25" s="125"/>
      <c r="C25" s="125"/>
    </row>
    <row r="26" spans="2:3">
      <c r="B26" s="125"/>
      <c r="C26" s="125"/>
    </row>
  </sheetData>
  <mergeCells count="1">
    <mergeCell ref="A1:D1"/>
  </mergeCells>
  <conditionalFormatting sqref="E16">
    <cfRule type="cellIs" dxfId="4" priority="9" stopIfTrue="1" operator="lessThan">
      <formula>0</formula>
    </cfRule>
  </conditionalFormatting>
  <conditionalFormatting sqref="B22">
    <cfRule type="cellIs" dxfId="4" priority="1" stopIfTrue="1" operator="lessThan">
      <formula>0</formula>
    </cfRule>
  </conditionalFormatting>
  <conditionalFormatting sqref="B14:B21 B23:C23 C18:C19">
    <cfRule type="cellIs" dxfId="4" priority="2"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5"/>
  <sheetViews>
    <sheetView topLeftCell="A13" workbookViewId="0">
      <selection activeCell="I9" sqref="I9"/>
    </sheetView>
  </sheetViews>
  <sheetFormatPr defaultColWidth="10" defaultRowHeight="13.5" outlineLevelCol="6"/>
  <cols>
    <col min="1" max="1" width="24.6333333333333" style="47" customWidth="1"/>
    <col min="2" max="7" width="15.6333333333333" style="47" customWidth="1"/>
    <col min="8" max="8" width="9.76666666666667" style="47" customWidth="1"/>
    <col min="9" max="16384" width="10" style="47"/>
  </cols>
  <sheetData>
    <row r="1" s="47" customFormat="1" ht="48" customHeight="1" spans="1:7">
      <c r="A1" s="89" t="s">
        <v>1692</v>
      </c>
      <c r="B1" s="89"/>
      <c r="C1" s="89"/>
      <c r="D1" s="89"/>
      <c r="E1" s="89"/>
      <c r="F1" s="89"/>
      <c r="G1" s="89"/>
    </row>
    <row r="2" s="47" customFormat="1" ht="23" customHeight="1" spans="1:7">
      <c r="A2" s="79"/>
      <c r="B2" s="79"/>
      <c r="F2" s="80" t="s">
        <v>1693</v>
      </c>
      <c r="G2" s="80"/>
    </row>
    <row r="3" s="47" customFormat="1" ht="30" customHeight="1" spans="1:7">
      <c r="A3" s="83" t="s">
        <v>1694</v>
      </c>
      <c r="B3" s="83" t="s">
        <v>1695</v>
      </c>
      <c r="C3" s="83"/>
      <c r="D3" s="83"/>
      <c r="E3" s="83" t="s">
        <v>1696</v>
      </c>
      <c r="F3" s="83"/>
      <c r="G3" s="83"/>
    </row>
    <row r="4" s="47" customFormat="1" ht="30" customHeight="1" spans="1:7">
      <c r="A4" s="83"/>
      <c r="B4" s="90"/>
      <c r="C4" s="83" t="s">
        <v>1697</v>
      </c>
      <c r="D4" s="83" t="s">
        <v>1698</v>
      </c>
      <c r="E4" s="90"/>
      <c r="F4" s="83" t="s">
        <v>1697</v>
      </c>
      <c r="G4" s="83" t="s">
        <v>1698</v>
      </c>
    </row>
    <row r="5" s="47" customFormat="1" ht="30" customHeight="1" spans="1:7">
      <c r="A5" s="83" t="s">
        <v>1699</v>
      </c>
      <c r="B5" s="83" t="s">
        <v>1700</v>
      </c>
      <c r="C5" s="83" t="s">
        <v>1701</v>
      </c>
      <c r="D5" s="83" t="s">
        <v>1702</v>
      </c>
      <c r="E5" s="83" t="s">
        <v>1703</v>
      </c>
      <c r="F5" s="83" t="s">
        <v>1704</v>
      </c>
      <c r="G5" s="83" t="s">
        <v>1705</v>
      </c>
    </row>
    <row r="6" s="47" customFormat="1" ht="35" customHeight="1" spans="1:7">
      <c r="A6" s="91" t="s">
        <v>1706</v>
      </c>
      <c r="B6" s="90">
        <f t="shared" ref="B6:G6" si="0">SUM(B7:B17)</f>
        <v>662.28</v>
      </c>
      <c r="C6" s="90">
        <f t="shared" si="0"/>
        <v>310.7</v>
      </c>
      <c r="D6" s="90">
        <f t="shared" si="0"/>
        <v>351.58</v>
      </c>
      <c r="E6" s="90">
        <f t="shared" si="0"/>
        <v>614.95</v>
      </c>
      <c r="F6" s="90">
        <f t="shared" si="0"/>
        <v>279.44</v>
      </c>
      <c r="G6" s="90">
        <f t="shared" si="0"/>
        <v>335.51</v>
      </c>
    </row>
    <row r="7" s="47" customFormat="1" ht="35" customHeight="1" spans="1:7">
      <c r="A7" s="86" t="s">
        <v>1707</v>
      </c>
      <c r="B7" s="84">
        <f>C7+D7</f>
        <v>181.82</v>
      </c>
      <c r="C7" s="84">
        <v>67.15</v>
      </c>
      <c r="D7" s="84">
        <v>114.67</v>
      </c>
      <c r="E7" s="84">
        <f>F7+G7</f>
        <v>176.92</v>
      </c>
      <c r="F7" s="84">
        <v>66.6</v>
      </c>
      <c r="G7" s="84">
        <v>110.32</v>
      </c>
    </row>
    <row r="8" s="47" customFormat="1" ht="35" customHeight="1" spans="1:7">
      <c r="A8" s="86" t="s">
        <v>1708</v>
      </c>
      <c r="B8" s="84">
        <f t="shared" ref="B8:B17" si="1">C8+D8</f>
        <v>36.71</v>
      </c>
      <c r="C8" s="84">
        <v>4.06</v>
      </c>
      <c r="D8" s="84">
        <v>32.65</v>
      </c>
      <c r="E8" s="84">
        <f t="shared" ref="E8:E17" si="2">F8+G8</f>
        <v>35.07</v>
      </c>
      <c r="F8" s="84">
        <v>3.92</v>
      </c>
      <c r="G8" s="84">
        <v>31.15</v>
      </c>
    </row>
    <row r="9" s="47" customFormat="1" ht="35" customHeight="1" spans="1:7">
      <c r="A9" s="86" t="s">
        <v>1709</v>
      </c>
      <c r="B9" s="84">
        <f t="shared" si="1"/>
        <v>41.36</v>
      </c>
      <c r="C9" s="84">
        <v>13.86</v>
      </c>
      <c r="D9" s="84">
        <v>27.5</v>
      </c>
      <c r="E9" s="84">
        <f t="shared" si="2"/>
        <v>36.78</v>
      </c>
      <c r="F9" s="84">
        <v>13.46</v>
      </c>
      <c r="G9" s="84">
        <v>23.32</v>
      </c>
    </row>
    <row r="10" s="47" customFormat="1" ht="35" customHeight="1" spans="1:7">
      <c r="A10" s="86" t="s">
        <v>1710</v>
      </c>
      <c r="B10" s="84">
        <f t="shared" si="1"/>
        <v>24.92</v>
      </c>
      <c r="C10" s="84">
        <v>8.01</v>
      </c>
      <c r="D10" s="84">
        <v>16.91</v>
      </c>
      <c r="E10" s="84">
        <f t="shared" si="2"/>
        <v>21.2</v>
      </c>
      <c r="F10" s="84">
        <v>6.19</v>
      </c>
      <c r="G10" s="84">
        <v>15.01</v>
      </c>
    </row>
    <row r="11" s="47" customFormat="1" ht="35" customHeight="1" spans="1:7">
      <c r="A11" s="86" t="s">
        <v>1711</v>
      </c>
      <c r="B11" s="84">
        <f t="shared" si="1"/>
        <v>28.74</v>
      </c>
      <c r="C11" s="84">
        <v>9.88</v>
      </c>
      <c r="D11" s="84">
        <v>18.86</v>
      </c>
      <c r="E11" s="84">
        <f t="shared" si="2"/>
        <v>23.28</v>
      </c>
      <c r="F11" s="84">
        <v>5.51</v>
      </c>
      <c r="G11" s="84">
        <v>17.77</v>
      </c>
    </row>
    <row r="12" s="47" customFormat="1" ht="35" customHeight="1" spans="1:7">
      <c r="A12" s="86" t="s">
        <v>1712</v>
      </c>
      <c r="B12" s="84">
        <f t="shared" si="1"/>
        <v>26.21</v>
      </c>
      <c r="C12" s="84">
        <v>14.31</v>
      </c>
      <c r="D12" s="84">
        <v>11.9</v>
      </c>
      <c r="E12" s="84">
        <f t="shared" si="2"/>
        <v>21.52</v>
      </c>
      <c r="F12" s="84">
        <v>9.68</v>
      </c>
      <c r="G12" s="84">
        <v>11.84</v>
      </c>
    </row>
    <row r="13" s="47" customFormat="1" ht="35" customHeight="1" spans="1:7">
      <c r="A13" s="86" t="s">
        <v>1713</v>
      </c>
      <c r="B13" s="84">
        <f t="shared" si="1"/>
        <v>37.24</v>
      </c>
      <c r="C13" s="84">
        <v>13.93</v>
      </c>
      <c r="D13" s="84">
        <v>23.31</v>
      </c>
      <c r="E13" s="84">
        <f t="shared" si="2"/>
        <v>36.41</v>
      </c>
      <c r="F13" s="84">
        <v>13.33</v>
      </c>
      <c r="G13" s="84">
        <v>23.08</v>
      </c>
    </row>
    <row r="14" s="47" customFormat="1" ht="35" customHeight="1" spans="1:7">
      <c r="A14" s="86" t="s">
        <v>1714</v>
      </c>
      <c r="B14" s="84">
        <f t="shared" si="1"/>
        <v>61.36</v>
      </c>
      <c r="C14" s="84">
        <v>39.2</v>
      </c>
      <c r="D14" s="84">
        <v>22.16</v>
      </c>
      <c r="E14" s="84">
        <f t="shared" si="2"/>
        <v>57</v>
      </c>
      <c r="F14" s="84">
        <v>34.94</v>
      </c>
      <c r="G14" s="84">
        <v>22.06</v>
      </c>
    </row>
    <row r="15" s="47" customFormat="1" ht="35" customHeight="1" spans="1:7">
      <c r="A15" s="86" t="s">
        <v>1715</v>
      </c>
      <c r="B15" s="84">
        <f t="shared" si="1"/>
        <v>73.77</v>
      </c>
      <c r="C15" s="84">
        <v>54.13</v>
      </c>
      <c r="D15" s="84">
        <v>19.64</v>
      </c>
      <c r="E15" s="84">
        <f t="shared" si="2"/>
        <v>68.46</v>
      </c>
      <c r="F15" s="84">
        <v>48.82</v>
      </c>
      <c r="G15" s="84">
        <v>19.64</v>
      </c>
    </row>
    <row r="16" s="47" customFormat="1" ht="35" customHeight="1" spans="1:7">
      <c r="A16" s="86" t="s">
        <v>1716</v>
      </c>
      <c r="B16" s="84">
        <f t="shared" si="1"/>
        <v>53.78</v>
      </c>
      <c r="C16" s="84">
        <v>29.6</v>
      </c>
      <c r="D16" s="84">
        <v>24.18</v>
      </c>
      <c r="E16" s="84">
        <f t="shared" si="2"/>
        <v>47.41</v>
      </c>
      <c r="F16" s="84">
        <v>24.83</v>
      </c>
      <c r="G16" s="84">
        <v>22.58</v>
      </c>
    </row>
    <row r="17" s="47" customFormat="1" ht="35" customHeight="1" spans="1:7">
      <c r="A17" s="86" t="s">
        <v>1717</v>
      </c>
      <c r="B17" s="84">
        <f t="shared" si="1"/>
        <v>96.37</v>
      </c>
      <c r="C17" s="84">
        <v>56.57</v>
      </c>
      <c r="D17" s="84">
        <v>39.8</v>
      </c>
      <c r="E17" s="84">
        <f t="shared" si="2"/>
        <v>90.9</v>
      </c>
      <c r="F17" s="84">
        <v>52.16</v>
      </c>
      <c r="G17" s="84">
        <v>38.74</v>
      </c>
    </row>
    <row r="18" s="50" customFormat="1" ht="25" customHeight="1" spans="1:7">
      <c r="A18" s="73" t="s">
        <v>1718</v>
      </c>
      <c r="B18" s="73"/>
      <c r="C18" s="73"/>
      <c r="D18" s="73"/>
      <c r="E18" s="73"/>
      <c r="F18" s="73"/>
      <c r="G18" s="73"/>
    </row>
    <row r="19" s="50" customFormat="1" ht="25" customHeight="1" spans="1:7">
      <c r="A19" s="73" t="s">
        <v>1719</v>
      </c>
      <c r="B19" s="73"/>
      <c r="C19" s="73"/>
      <c r="D19" s="73"/>
      <c r="E19" s="73"/>
      <c r="F19" s="73"/>
      <c r="G19" s="73"/>
    </row>
    <row r="20" s="47" customFormat="1" ht="18" customHeight="1" spans="1:7">
      <c r="A20" s="74"/>
      <c r="B20" s="74"/>
      <c r="C20" s="74"/>
      <c r="D20" s="74"/>
      <c r="E20" s="74"/>
      <c r="F20" s="74"/>
      <c r="G20" s="74"/>
    </row>
    <row r="21" s="47" customFormat="1" ht="18" customHeight="1" spans="1:7">
      <c r="A21" s="74"/>
      <c r="B21" s="74"/>
      <c r="C21" s="74"/>
      <c r="D21" s="74"/>
      <c r="E21" s="74"/>
      <c r="F21" s="74"/>
      <c r="G21" s="74"/>
    </row>
    <row r="22" s="47" customFormat="1" ht="18" customHeight="1" spans="1:7">
      <c r="A22" s="74"/>
      <c r="B22" s="74"/>
      <c r="C22" s="74"/>
      <c r="D22" s="74"/>
      <c r="E22" s="74"/>
      <c r="F22" s="74"/>
      <c r="G22" s="74"/>
    </row>
    <row r="23" s="47" customFormat="1" ht="18" customHeight="1" spans="1:7">
      <c r="A23" s="74"/>
      <c r="B23" s="74"/>
      <c r="C23" s="74"/>
      <c r="D23" s="74"/>
      <c r="E23" s="74"/>
      <c r="F23" s="74"/>
      <c r="G23" s="74"/>
    </row>
    <row r="24" s="47" customFormat="1" ht="14" customHeight="1" spans="1:7">
      <c r="A24" s="74"/>
      <c r="B24" s="74"/>
      <c r="C24" s="74"/>
      <c r="D24" s="74"/>
      <c r="E24" s="74"/>
      <c r="F24" s="74"/>
      <c r="G24" s="74"/>
    </row>
    <row r="25" s="47" customFormat="1" ht="33" customHeight="1" spans="1:7">
      <c r="A25" s="79"/>
      <c r="B25" s="79"/>
      <c r="C25" s="79"/>
      <c r="D25" s="79"/>
      <c r="E25" s="79"/>
      <c r="F25" s="79"/>
      <c r="G25" s="79"/>
    </row>
  </sheetData>
  <mergeCells count="7">
    <mergeCell ref="A1:G1"/>
    <mergeCell ref="F2:G2"/>
    <mergeCell ref="B3:D3"/>
    <mergeCell ref="E3:G3"/>
    <mergeCell ref="A18:G18"/>
    <mergeCell ref="A19:G19"/>
    <mergeCell ref="A3:A4"/>
  </mergeCells>
  <printOptions horizontalCentered="1"/>
  <pageMargins left="0.709027777777778" right="0.709027777777778" top="0.629166666666667" bottom="0.75" header="0.309027777777778" footer="0.309027777777778"/>
  <pageSetup paperSize="9" fitToHeight="200" orientation="landscape" horizontalDpi="600" verticalDpi="600"/>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topLeftCell="A4" workbookViewId="0">
      <selection activeCell="D9" sqref="D9"/>
    </sheetView>
  </sheetViews>
  <sheetFormatPr defaultColWidth="10" defaultRowHeight="13.5" outlineLevelCol="6"/>
  <cols>
    <col min="1" max="1" width="62.25" style="47" customWidth="1"/>
    <col min="2" max="3" width="28.6333333333333" style="47" customWidth="1"/>
    <col min="4" max="4" width="9.76666666666667" style="47" customWidth="1"/>
    <col min="5" max="16384" width="10" style="47"/>
  </cols>
  <sheetData>
    <row r="1" s="47" customFormat="1" ht="48" customHeight="1" spans="1:3">
      <c r="A1" s="70" t="s">
        <v>1720</v>
      </c>
      <c r="B1" s="70"/>
      <c r="C1" s="70"/>
    </row>
    <row r="2" s="47" customFormat="1" ht="27" customHeight="1" spans="1:3">
      <c r="A2" s="79"/>
      <c r="B2" s="79"/>
      <c r="C2" s="80" t="s">
        <v>1693</v>
      </c>
    </row>
    <row r="3" s="81" customFormat="1" ht="24" customHeight="1" spans="1:3">
      <c r="A3" s="83" t="s">
        <v>1721</v>
      </c>
      <c r="B3" s="83" t="s">
        <v>1651</v>
      </c>
      <c r="C3" s="83" t="s">
        <v>1722</v>
      </c>
    </row>
    <row r="4" s="81" customFormat="1" ht="32" customHeight="1" spans="1:3">
      <c r="A4" s="84" t="s">
        <v>1723</v>
      </c>
      <c r="B4" s="85">
        <v>279.87</v>
      </c>
      <c r="C4" s="85">
        <v>279.87</v>
      </c>
    </row>
    <row r="5" s="81" customFormat="1" ht="32" customHeight="1" spans="1:3">
      <c r="A5" s="84" t="s">
        <v>1724</v>
      </c>
      <c r="B5" s="85">
        <v>310.7</v>
      </c>
      <c r="C5" s="85">
        <v>310.7</v>
      </c>
    </row>
    <row r="6" s="81" customFormat="1" ht="32" customHeight="1" spans="1:3">
      <c r="A6" s="84" t="s">
        <v>1725</v>
      </c>
      <c r="B6" s="85">
        <v>36.75</v>
      </c>
      <c r="C6" s="85">
        <v>36.75</v>
      </c>
    </row>
    <row r="7" s="81" customFormat="1" ht="30" customHeight="1" spans="1:3">
      <c r="A7" s="86" t="s">
        <v>1726</v>
      </c>
      <c r="B7" s="85">
        <v>0.05</v>
      </c>
      <c r="C7" s="85">
        <v>0.05</v>
      </c>
    </row>
    <row r="8" s="81" customFormat="1" ht="32" customHeight="1" spans="1:3">
      <c r="A8" s="86" t="s">
        <v>1727</v>
      </c>
      <c r="B8" s="85">
        <v>36.7</v>
      </c>
      <c r="C8" s="85">
        <v>36.7</v>
      </c>
    </row>
    <row r="9" s="81" customFormat="1" ht="32" customHeight="1" spans="1:3">
      <c r="A9" s="84" t="s">
        <v>1728</v>
      </c>
      <c r="B9" s="85">
        <v>37.18</v>
      </c>
      <c r="C9" s="85">
        <v>37.18</v>
      </c>
    </row>
    <row r="10" s="81" customFormat="1" ht="32" customHeight="1" spans="1:3">
      <c r="A10" s="84" t="s">
        <v>1729</v>
      </c>
      <c r="B10" s="85">
        <v>279.44</v>
      </c>
      <c r="C10" s="85">
        <v>279.44</v>
      </c>
    </row>
    <row r="11" s="81" customFormat="1" ht="32" customHeight="1" spans="1:3">
      <c r="A11" s="84" t="s">
        <v>1730</v>
      </c>
      <c r="B11" s="85"/>
      <c r="C11" s="85"/>
    </row>
    <row r="12" s="81" customFormat="1" ht="32" customHeight="1" spans="1:3">
      <c r="A12" s="84" t="s">
        <v>1731</v>
      </c>
      <c r="B12" s="85"/>
      <c r="C12" s="85"/>
    </row>
    <row r="13" s="82" customFormat="1" ht="69" customHeight="1" spans="1:7">
      <c r="A13" s="87" t="s">
        <v>1732</v>
      </c>
      <c r="B13" s="87"/>
      <c r="C13" s="87"/>
      <c r="D13" s="88"/>
      <c r="E13" s="88"/>
      <c r="F13" s="88"/>
      <c r="G13" s="88"/>
    </row>
    <row r="14" s="47" customFormat="1" spans="1:3">
      <c r="A14" s="79"/>
      <c r="B14" s="79"/>
      <c r="C14" s="79"/>
    </row>
  </sheetData>
  <mergeCells count="2">
    <mergeCell ref="A1:C1"/>
    <mergeCell ref="A13:C13"/>
  </mergeCells>
  <printOptions horizontalCentered="1"/>
  <pageMargins left="0.709027777777778" right="0.709027777777778" top="0.75" bottom="0.75" header="0.309027777777778" footer="0.309027777777778"/>
  <pageSetup paperSize="9" fitToHeight="200" orientation="landscape" horizontalDpi="600" verticalDpi="600"/>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4"/>
  <sheetViews>
    <sheetView topLeftCell="A4" workbookViewId="0">
      <selection activeCell="B12" sqref="B12"/>
    </sheetView>
  </sheetViews>
  <sheetFormatPr defaultColWidth="10" defaultRowHeight="13.5" outlineLevelCol="6"/>
  <cols>
    <col min="1" max="1" width="60" style="47" customWidth="1"/>
    <col min="2" max="3" width="25.6333333333333" style="47" customWidth="1"/>
    <col min="4" max="4" width="9.76666666666667" style="47" customWidth="1"/>
    <col min="5" max="16384" width="10" style="47"/>
  </cols>
  <sheetData>
    <row r="1" s="47" customFormat="1" ht="51" customHeight="1" spans="1:3">
      <c r="A1" s="70" t="s">
        <v>1733</v>
      </c>
      <c r="B1" s="70"/>
      <c r="C1" s="70"/>
    </row>
    <row r="2" s="47" customFormat="1" ht="27" customHeight="1" spans="1:3">
      <c r="A2" s="79"/>
      <c r="B2" s="79"/>
      <c r="C2" s="80" t="s">
        <v>1693</v>
      </c>
    </row>
    <row r="3" s="47" customFormat="1" ht="24" customHeight="1" spans="1:3">
      <c r="A3" s="55" t="s">
        <v>1721</v>
      </c>
      <c r="B3" s="55" t="s">
        <v>1651</v>
      </c>
      <c r="C3" s="55" t="s">
        <v>1722</v>
      </c>
    </row>
    <row r="4" s="47" customFormat="1" ht="32" customHeight="1" spans="1:3">
      <c r="A4" s="76" t="s">
        <v>1723</v>
      </c>
      <c r="B4" s="77">
        <v>66.64</v>
      </c>
      <c r="C4" s="77">
        <v>66.64</v>
      </c>
    </row>
    <row r="5" s="47" customFormat="1" ht="32" customHeight="1" spans="1:3">
      <c r="A5" s="76" t="s">
        <v>1724</v>
      </c>
      <c r="B5" s="77">
        <v>67.15</v>
      </c>
      <c r="C5" s="77">
        <v>67.15</v>
      </c>
    </row>
    <row r="6" s="47" customFormat="1" ht="32" customHeight="1" spans="1:3">
      <c r="A6" s="76" t="s">
        <v>1725</v>
      </c>
      <c r="B6" s="77">
        <v>8</v>
      </c>
      <c r="C6" s="77">
        <v>8</v>
      </c>
    </row>
    <row r="7" s="47" customFormat="1" ht="32" customHeight="1" spans="1:3">
      <c r="A7" s="76" t="s">
        <v>1734</v>
      </c>
      <c r="B7" s="77"/>
      <c r="C7" s="77"/>
    </row>
    <row r="8" s="47" customFormat="1" ht="32" customHeight="1" spans="1:3">
      <c r="A8" s="76" t="s">
        <v>1735</v>
      </c>
      <c r="B8" s="77">
        <v>8</v>
      </c>
      <c r="C8" s="77">
        <v>8</v>
      </c>
    </row>
    <row r="9" s="47" customFormat="1" ht="32" customHeight="1" spans="1:3">
      <c r="A9" s="76" t="s">
        <v>1728</v>
      </c>
      <c r="B9" s="77">
        <v>8.04</v>
      </c>
      <c r="C9" s="77">
        <v>8.04</v>
      </c>
    </row>
    <row r="10" s="47" customFormat="1" ht="32" customHeight="1" spans="1:3">
      <c r="A10" s="76" t="s">
        <v>1729</v>
      </c>
      <c r="B10" s="77">
        <v>66.6</v>
      </c>
      <c r="C10" s="77">
        <v>66.6</v>
      </c>
    </row>
    <row r="11" s="47" customFormat="1" ht="32" customHeight="1" spans="1:3">
      <c r="A11" s="76" t="s">
        <v>1730</v>
      </c>
      <c r="B11" s="77"/>
      <c r="C11" s="77"/>
    </row>
    <row r="12" s="47" customFormat="1" ht="32" customHeight="1" spans="1:3">
      <c r="A12" s="76" t="s">
        <v>1731</v>
      </c>
      <c r="B12" s="77"/>
      <c r="C12" s="77"/>
    </row>
    <row r="13" s="50" customFormat="1" ht="69" customHeight="1" spans="1:7">
      <c r="A13" s="60" t="s">
        <v>1736</v>
      </c>
      <c r="B13" s="60"/>
      <c r="C13" s="60"/>
      <c r="D13" s="73"/>
      <c r="E13" s="73"/>
      <c r="F13" s="73"/>
      <c r="G13" s="73"/>
    </row>
    <row r="14" s="47" customFormat="1" spans="1:3">
      <c r="A14" s="79"/>
      <c r="B14" s="79"/>
      <c r="C14" s="79"/>
    </row>
  </sheetData>
  <mergeCells count="2">
    <mergeCell ref="A1:C1"/>
    <mergeCell ref="A13:C13"/>
  </mergeCells>
  <printOptions horizontalCentered="1"/>
  <pageMargins left="0.709027777777778" right="0.709027777777778" top="0.354166666666667" bottom="0.471527777777778" header="0.309027777777778" footer="0.309027777777778"/>
  <pageSetup paperSize="9" fitToHeight="200" orientation="landscape" horizontalDpi="600" verticalDpi="600"/>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2"/>
  <sheetViews>
    <sheetView topLeftCell="A4" workbookViewId="0">
      <selection activeCell="A11" sqref="A11:C11"/>
    </sheetView>
  </sheetViews>
  <sheetFormatPr defaultColWidth="10" defaultRowHeight="13.5" outlineLevelCol="2"/>
  <cols>
    <col min="1" max="1" width="60.5" style="47" customWidth="1"/>
    <col min="2" max="3" width="25.6333333333333" style="47" customWidth="1"/>
    <col min="4" max="4" width="9.76666666666667" style="47" customWidth="1"/>
    <col min="5" max="16384" width="10" style="47"/>
  </cols>
  <sheetData>
    <row r="1" s="47" customFormat="1" ht="45" customHeight="1" spans="1:3">
      <c r="A1" s="70" t="s">
        <v>1737</v>
      </c>
      <c r="B1" s="70"/>
      <c r="C1" s="70"/>
    </row>
    <row r="2" s="47" customFormat="1" ht="25" customHeight="1" spans="1:3">
      <c r="A2" s="79"/>
      <c r="B2" s="79"/>
      <c r="C2" s="80" t="s">
        <v>1693</v>
      </c>
    </row>
    <row r="3" s="47" customFormat="1" ht="32" customHeight="1" spans="1:3">
      <c r="A3" s="55" t="s">
        <v>1721</v>
      </c>
      <c r="B3" s="55" t="s">
        <v>1651</v>
      </c>
      <c r="C3" s="55" t="s">
        <v>1722</v>
      </c>
    </row>
    <row r="4" s="47" customFormat="1" ht="32" customHeight="1" spans="1:3">
      <c r="A4" s="76" t="s">
        <v>1738</v>
      </c>
      <c r="B4" s="77">
        <v>228.56</v>
      </c>
      <c r="C4" s="77">
        <v>228.56</v>
      </c>
    </row>
    <row r="5" s="47" customFormat="1" ht="32" customHeight="1" spans="1:3">
      <c r="A5" s="76" t="s">
        <v>1739</v>
      </c>
      <c r="B5" s="77">
        <v>351.58</v>
      </c>
      <c r="C5" s="77">
        <v>351.58</v>
      </c>
    </row>
    <row r="6" s="47" customFormat="1" ht="32" customHeight="1" spans="1:3">
      <c r="A6" s="76" t="s">
        <v>1740</v>
      </c>
      <c r="B6" s="77">
        <v>120.02</v>
      </c>
      <c r="C6" s="77">
        <v>120.02</v>
      </c>
    </row>
    <row r="7" s="47" customFormat="1" ht="32" customHeight="1" spans="1:3">
      <c r="A7" s="76" t="s">
        <v>1741</v>
      </c>
      <c r="B7" s="77">
        <v>13.07</v>
      </c>
      <c r="C7" s="77">
        <v>13.07</v>
      </c>
    </row>
    <row r="8" s="47" customFormat="1" ht="32" customHeight="1" spans="1:3">
      <c r="A8" s="76" t="s">
        <v>1742</v>
      </c>
      <c r="B8" s="77">
        <v>335.51</v>
      </c>
      <c r="C8" s="77">
        <v>335.51</v>
      </c>
    </row>
    <row r="9" s="47" customFormat="1" ht="32" customHeight="1" spans="1:3">
      <c r="A9" s="76" t="s">
        <v>1743</v>
      </c>
      <c r="B9" s="77">
        <v>95</v>
      </c>
      <c r="C9" s="77"/>
    </row>
    <row r="10" s="47" customFormat="1" ht="32" customHeight="1" spans="1:3">
      <c r="A10" s="76" t="s">
        <v>1744</v>
      </c>
      <c r="B10" s="77">
        <v>446.58</v>
      </c>
      <c r="C10" s="77"/>
    </row>
    <row r="11" s="50" customFormat="1" ht="72" customHeight="1" spans="1:3">
      <c r="A11" s="60" t="s">
        <v>1745</v>
      </c>
      <c r="B11" s="60"/>
      <c r="C11" s="60"/>
    </row>
    <row r="12" s="47" customFormat="1" ht="31" customHeight="1" spans="1:3">
      <c r="A12" s="78"/>
      <c r="B12" s="78"/>
      <c r="C12" s="78"/>
    </row>
  </sheetData>
  <mergeCells count="3">
    <mergeCell ref="A1:C1"/>
    <mergeCell ref="A11:C11"/>
    <mergeCell ref="A12:C12"/>
  </mergeCells>
  <printOptions horizontalCentered="1"/>
  <pageMargins left="0.709027777777778" right="0.709027777777778" top="0.75" bottom="0.75" header="0.309027777777778" footer="0.309027777777778"/>
  <pageSetup paperSize="9" fitToHeight="200" orientation="landscape" horizontalDpi="600" verticalDpi="600"/>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2"/>
  <sheetViews>
    <sheetView topLeftCell="A4" workbookViewId="0">
      <selection activeCell="A12" sqref="A12:C12"/>
    </sheetView>
  </sheetViews>
  <sheetFormatPr defaultColWidth="10" defaultRowHeight="13.5" outlineLevelCol="2"/>
  <cols>
    <col min="1" max="1" width="59.3833333333333" style="47" customWidth="1"/>
    <col min="2" max="3" width="25.6333333333333" style="47" customWidth="1"/>
    <col min="4" max="4" width="9.76666666666667" style="47" customWidth="1"/>
    <col min="5" max="16384" width="10" style="47"/>
  </cols>
  <sheetData>
    <row r="1" s="47" customFormat="1" ht="50" customHeight="1" spans="1:3">
      <c r="A1" s="70" t="s">
        <v>1746</v>
      </c>
      <c r="B1" s="70"/>
      <c r="C1" s="70"/>
    </row>
    <row r="2" s="48" customFormat="1" ht="25" customHeight="1" spans="1:3">
      <c r="A2" s="75"/>
      <c r="B2" s="75"/>
      <c r="C2" s="62" t="s">
        <v>1693</v>
      </c>
    </row>
    <row r="3" s="48" customFormat="1" ht="32" customHeight="1" spans="1:3">
      <c r="A3" s="55" t="s">
        <v>1721</v>
      </c>
      <c r="B3" s="55" t="s">
        <v>1651</v>
      </c>
      <c r="C3" s="55" t="s">
        <v>1722</v>
      </c>
    </row>
    <row r="4" s="48" customFormat="1" ht="32" customHeight="1" spans="1:3">
      <c r="A4" s="76" t="s">
        <v>1738</v>
      </c>
      <c r="B4" s="77">
        <v>72.63</v>
      </c>
      <c r="C4" s="77">
        <v>72.63</v>
      </c>
    </row>
    <row r="5" s="48" customFormat="1" ht="32" customHeight="1" spans="1:3">
      <c r="A5" s="76" t="s">
        <v>1739</v>
      </c>
      <c r="B5" s="77">
        <v>114.67</v>
      </c>
      <c r="C5" s="77">
        <v>114.67</v>
      </c>
    </row>
    <row r="6" s="48" customFormat="1" ht="32" customHeight="1" spans="1:3">
      <c r="A6" s="76" t="s">
        <v>1740</v>
      </c>
      <c r="B6" s="77">
        <v>41.97</v>
      </c>
      <c r="C6" s="77">
        <v>41.97</v>
      </c>
    </row>
    <row r="7" s="48" customFormat="1" ht="32" customHeight="1" spans="1:3">
      <c r="A7" s="76" t="s">
        <v>1741</v>
      </c>
      <c r="B7" s="77">
        <v>4.28</v>
      </c>
      <c r="C7" s="77">
        <v>4.28</v>
      </c>
    </row>
    <row r="8" s="48" customFormat="1" ht="32" customHeight="1" spans="1:3">
      <c r="A8" s="76" t="s">
        <v>1742</v>
      </c>
      <c r="B8" s="77">
        <v>110.32</v>
      </c>
      <c r="C8" s="77">
        <v>110.32</v>
      </c>
    </row>
    <row r="9" s="48" customFormat="1" ht="32" customHeight="1" spans="1:3">
      <c r="A9" s="76" t="s">
        <v>1747</v>
      </c>
      <c r="B9" s="77">
        <v>7.11</v>
      </c>
      <c r="C9" s="77"/>
    </row>
    <row r="10" s="48" customFormat="1" ht="32" customHeight="1" spans="1:3">
      <c r="A10" s="76" t="s">
        <v>1744</v>
      </c>
      <c r="B10" s="77">
        <v>121.78</v>
      </c>
      <c r="C10" s="77"/>
    </row>
    <row r="11" s="50" customFormat="1" ht="65" customHeight="1" spans="1:3">
      <c r="A11" s="60" t="s">
        <v>1748</v>
      </c>
      <c r="B11" s="60"/>
      <c r="C11" s="60"/>
    </row>
    <row r="12" s="47" customFormat="1" ht="31" customHeight="1" spans="1:3">
      <c r="A12" s="78"/>
      <c r="B12" s="78"/>
      <c r="C12" s="78"/>
    </row>
  </sheetData>
  <mergeCells count="3">
    <mergeCell ref="A1:C1"/>
    <mergeCell ref="A11:C11"/>
    <mergeCell ref="A12:C12"/>
  </mergeCells>
  <printOptions horizontalCentered="1"/>
  <pageMargins left="0.709027777777778" right="0.709027777777778" top="0.75" bottom="0.75" header="0.309027777777778" footer="0.309027777777778"/>
  <pageSetup paperSize="9" fitToHeight="200" orientation="landscape" horizontalDpi="600" verticalDpi="600"/>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6"/>
  <sheetViews>
    <sheetView topLeftCell="A10" workbookViewId="0">
      <selection activeCell="G11" sqref="G11"/>
    </sheetView>
  </sheetViews>
  <sheetFormatPr defaultColWidth="10" defaultRowHeight="13.5" outlineLevelCol="3"/>
  <cols>
    <col min="1" max="1" width="36" style="47" customWidth="1"/>
    <col min="2" max="4" width="15.6333333333333" style="47" customWidth="1"/>
    <col min="5" max="5" width="9.76666666666667" style="47" customWidth="1"/>
    <col min="6" max="16384" width="10" style="47"/>
  </cols>
  <sheetData>
    <row r="1" s="47" customFormat="1" ht="63" customHeight="1" spans="1:4">
      <c r="A1" s="70" t="s">
        <v>1749</v>
      </c>
      <c r="B1" s="70"/>
      <c r="C1" s="70"/>
      <c r="D1" s="70"/>
    </row>
    <row r="2" s="48" customFormat="1" ht="30" customHeight="1" spans="4:4">
      <c r="D2" s="62" t="s">
        <v>1693</v>
      </c>
    </row>
    <row r="3" s="48" customFormat="1" ht="25" customHeight="1" spans="1:4">
      <c r="A3" s="55" t="s">
        <v>1721</v>
      </c>
      <c r="B3" s="55" t="s">
        <v>1750</v>
      </c>
      <c r="C3" s="55" t="s">
        <v>1751</v>
      </c>
      <c r="D3" s="55" t="s">
        <v>1752</v>
      </c>
    </row>
    <row r="4" s="48" customFormat="1" ht="25" customHeight="1" spans="1:4">
      <c r="A4" s="71" t="s">
        <v>1753</v>
      </c>
      <c r="B4" s="64" t="s">
        <v>1754</v>
      </c>
      <c r="C4" s="65">
        <f>C5+C7</f>
        <v>156.72</v>
      </c>
      <c r="D4" s="65">
        <f>D5+D7</f>
        <v>49.97</v>
      </c>
    </row>
    <row r="5" s="48" customFormat="1" ht="25" customHeight="1" spans="1:4">
      <c r="A5" s="72" t="s">
        <v>1755</v>
      </c>
      <c r="B5" s="64" t="s">
        <v>1701</v>
      </c>
      <c r="C5" s="65">
        <v>36.7</v>
      </c>
      <c r="D5" s="65">
        <v>8</v>
      </c>
    </row>
    <row r="6" s="48" customFormat="1" ht="25" customHeight="1" spans="1:4">
      <c r="A6" s="72" t="s">
        <v>1756</v>
      </c>
      <c r="B6" s="64" t="s">
        <v>1702</v>
      </c>
      <c r="C6" s="65">
        <v>36.7</v>
      </c>
      <c r="D6" s="65">
        <v>8</v>
      </c>
    </row>
    <row r="7" s="48" customFormat="1" ht="25" customHeight="1" spans="1:4">
      <c r="A7" s="72" t="s">
        <v>1757</v>
      </c>
      <c r="B7" s="64" t="s">
        <v>1758</v>
      </c>
      <c r="C7" s="65">
        <v>120.02</v>
      </c>
      <c r="D7" s="65">
        <v>41.97</v>
      </c>
    </row>
    <row r="8" s="48" customFormat="1" ht="25" customHeight="1" spans="1:4">
      <c r="A8" s="72" t="s">
        <v>1756</v>
      </c>
      <c r="B8" s="64" t="s">
        <v>1704</v>
      </c>
      <c r="C8" s="65">
        <v>5.06</v>
      </c>
      <c r="D8" s="65">
        <v>1.88</v>
      </c>
    </row>
    <row r="9" s="48" customFormat="1" ht="25" customHeight="1" spans="1:4">
      <c r="A9" s="71" t="s">
        <v>1759</v>
      </c>
      <c r="B9" s="64" t="s">
        <v>1760</v>
      </c>
      <c r="C9" s="65">
        <f>C10+C11</f>
        <v>50.03</v>
      </c>
      <c r="D9" s="65">
        <f>D10+D11</f>
        <v>12.32</v>
      </c>
    </row>
    <row r="10" s="48" customFormat="1" ht="25" customHeight="1" spans="1:4">
      <c r="A10" s="72" t="s">
        <v>1755</v>
      </c>
      <c r="B10" s="64" t="s">
        <v>1761</v>
      </c>
      <c r="C10" s="65">
        <v>36.96</v>
      </c>
      <c r="D10" s="65">
        <v>8.04</v>
      </c>
    </row>
    <row r="11" s="48" customFormat="1" ht="25" customHeight="1" spans="1:4">
      <c r="A11" s="72" t="s">
        <v>1757</v>
      </c>
      <c r="B11" s="64" t="s">
        <v>1762</v>
      </c>
      <c r="C11" s="65">
        <v>13.07</v>
      </c>
      <c r="D11" s="65">
        <v>4.28</v>
      </c>
    </row>
    <row r="12" s="48" customFormat="1" ht="25" customHeight="1" spans="1:4">
      <c r="A12" s="71" t="s">
        <v>1763</v>
      </c>
      <c r="B12" s="64" t="s">
        <v>1764</v>
      </c>
      <c r="C12" s="65">
        <f>C13+C14</f>
        <v>16.52</v>
      </c>
      <c r="D12" s="65">
        <f>D13+D14</f>
        <v>5.23</v>
      </c>
    </row>
    <row r="13" s="48" customFormat="1" ht="25" customHeight="1" spans="1:4">
      <c r="A13" s="72" t="s">
        <v>1755</v>
      </c>
      <c r="B13" s="64" t="s">
        <v>1765</v>
      </c>
      <c r="C13" s="65">
        <v>8.84</v>
      </c>
      <c r="D13" s="65">
        <v>2.39</v>
      </c>
    </row>
    <row r="14" s="48" customFormat="1" ht="25" customHeight="1" spans="1:4">
      <c r="A14" s="72" t="s">
        <v>1757</v>
      </c>
      <c r="B14" s="64" t="s">
        <v>1766</v>
      </c>
      <c r="C14" s="65">
        <v>7.68</v>
      </c>
      <c r="D14" s="65">
        <v>2.84</v>
      </c>
    </row>
    <row r="15" s="48" customFormat="1" ht="25" customHeight="1" spans="1:4">
      <c r="A15" s="71" t="s">
        <v>1767</v>
      </c>
      <c r="B15" s="64" t="s">
        <v>1768</v>
      </c>
      <c r="C15" s="65">
        <f>C16+C19</f>
        <v>45.76</v>
      </c>
      <c r="D15" s="65">
        <f>D16+D19</f>
        <v>11.09</v>
      </c>
    </row>
    <row r="16" s="48" customFormat="1" ht="25" customHeight="1" spans="1:4">
      <c r="A16" s="72" t="s">
        <v>1755</v>
      </c>
      <c r="B16" s="64" t="s">
        <v>1769</v>
      </c>
      <c r="C16" s="65">
        <v>36.12</v>
      </c>
      <c r="D16" s="65">
        <v>9.9</v>
      </c>
    </row>
    <row r="17" s="48" customFormat="1" ht="25" customHeight="1" spans="1:4">
      <c r="A17" s="72" t="s">
        <v>1770</v>
      </c>
      <c r="B17" s="64"/>
      <c r="C17" s="65">
        <v>32.46</v>
      </c>
      <c r="D17" s="65">
        <v>8.9</v>
      </c>
    </row>
    <row r="18" s="48" customFormat="1" ht="25" customHeight="1" spans="1:4">
      <c r="A18" s="72" t="s">
        <v>1771</v>
      </c>
      <c r="B18" s="64" t="s">
        <v>1772</v>
      </c>
      <c r="C18" s="65">
        <v>3.66</v>
      </c>
      <c r="D18" s="65">
        <v>1</v>
      </c>
    </row>
    <row r="19" s="48" customFormat="1" ht="25" customHeight="1" spans="1:4">
      <c r="A19" s="72" t="s">
        <v>1757</v>
      </c>
      <c r="B19" s="64" t="s">
        <v>1773</v>
      </c>
      <c r="C19" s="65">
        <v>9.64</v>
      </c>
      <c r="D19" s="65">
        <v>1.19</v>
      </c>
    </row>
    <row r="20" s="48" customFormat="1" ht="25" customHeight="1" spans="1:4">
      <c r="A20" s="72" t="s">
        <v>1770</v>
      </c>
      <c r="B20" s="64"/>
      <c r="C20" s="65">
        <v>8.39</v>
      </c>
      <c r="D20" s="65">
        <v>1.07</v>
      </c>
    </row>
    <row r="21" s="48" customFormat="1" ht="25" customHeight="1" spans="1:4">
      <c r="A21" s="72" t="s">
        <v>1774</v>
      </c>
      <c r="B21" s="64" t="s">
        <v>1775</v>
      </c>
      <c r="C21" s="65">
        <v>1.25</v>
      </c>
      <c r="D21" s="65">
        <v>0.12</v>
      </c>
    </row>
    <row r="22" s="48" customFormat="1" ht="25" customHeight="1" spans="1:4">
      <c r="A22" s="71" t="s">
        <v>1776</v>
      </c>
      <c r="B22" s="64" t="s">
        <v>1777</v>
      </c>
      <c r="C22" s="65">
        <f>C23+C24</f>
        <v>22.37</v>
      </c>
      <c r="D22" s="65">
        <f>D23+D24</f>
        <v>6.32</v>
      </c>
    </row>
    <row r="23" s="48" customFormat="1" ht="25" customHeight="1" spans="1:4">
      <c r="A23" s="72" t="s">
        <v>1755</v>
      </c>
      <c r="B23" s="64" t="s">
        <v>1778</v>
      </c>
      <c r="C23" s="65">
        <v>9.76</v>
      </c>
      <c r="D23" s="65">
        <v>2.39</v>
      </c>
    </row>
    <row r="24" s="48" customFormat="1" ht="25" customHeight="1" spans="1:4">
      <c r="A24" s="72" t="s">
        <v>1757</v>
      </c>
      <c r="B24" s="64" t="s">
        <v>1779</v>
      </c>
      <c r="C24" s="65">
        <v>12.61</v>
      </c>
      <c r="D24" s="65">
        <v>3.93</v>
      </c>
    </row>
    <row r="25" s="50" customFormat="1" ht="70" customHeight="1" spans="1:4">
      <c r="A25" s="73" t="s">
        <v>1780</v>
      </c>
      <c r="B25" s="73"/>
      <c r="C25" s="73"/>
      <c r="D25" s="73"/>
    </row>
    <row r="26" s="47" customFormat="1" ht="25" customHeight="1" spans="1:4">
      <c r="A26" s="74"/>
      <c r="B26" s="74"/>
      <c r="C26" s="74"/>
      <c r="D26" s="74"/>
    </row>
  </sheetData>
  <mergeCells count="3">
    <mergeCell ref="A1:D1"/>
    <mergeCell ref="A25:D25"/>
    <mergeCell ref="A26:D26"/>
  </mergeCells>
  <printOptions horizontalCentered="1"/>
  <pageMargins left="0.709027777777778" right="0.709027777777778" top="0.393055555555556" bottom="0.75" header="0.309027777777778" footer="0.309027777777778"/>
  <pageSetup paperSize="9" fitToHeight="200" orientation="portrait"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4"/>
  <sheetViews>
    <sheetView showGridLines="0" showZeros="0" zoomScale="90" zoomScaleNormal="90" workbookViewId="0">
      <pane ySplit="3" topLeftCell="A43" activePane="bottomLeft" state="frozen"/>
      <selection/>
      <selection pane="bottomLeft" activeCell="H7" sqref="H7"/>
    </sheetView>
  </sheetViews>
  <sheetFormatPr defaultColWidth="9" defaultRowHeight="14.25" outlineLevelCol="3"/>
  <cols>
    <col min="1" max="1" width="50.75" style="171" customWidth="1"/>
    <col min="2" max="4" width="20.6333333333333" style="171" customWidth="1"/>
    <col min="5" max="16384" width="9" style="249"/>
  </cols>
  <sheetData>
    <row r="1" ht="45" customHeight="1" spans="1:4">
      <c r="A1" s="285" t="s">
        <v>77</v>
      </c>
      <c r="B1" s="285"/>
      <c r="C1" s="285"/>
      <c r="D1" s="285"/>
    </row>
    <row r="2" ht="18.95" customHeight="1" spans="1:4">
      <c r="A2" s="404"/>
      <c r="B2" s="287"/>
      <c r="C2" s="287"/>
      <c r="D2" s="405" t="s">
        <v>1</v>
      </c>
    </row>
    <row r="3" s="402" customFormat="1" ht="45" customHeight="1" spans="1:4">
      <c r="A3" s="289" t="s">
        <v>2</v>
      </c>
      <c r="B3" s="254" t="str">
        <f>YEAR([3]封面!$B$7)-1&amp;"年执行数"</f>
        <v>2021年执行数</v>
      </c>
      <c r="C3" s="254" t="str">
        <f>YEAR([3]封面!$B$7)&amp;"年预算数"</f>
        <v>2022年预算数</v>
      </c>
      <c r="D3" s="378" t="s">
        <v>5</v>
      </c>
    </row>
    <row r="4" ht="32.1" customHeight="1" spans="1:4">
      <c r="A4" s="406" t="s">
        <v>6</v>
      </c>
      <c r="B4" s="112">
        <v>236172</v>
      </c>
      <c r="C4" s="394">
        <v>246020</v>
      </c>
      <c r="D4" s="271">
        <f t="shared" ref="D4:D23" si="0">IF(B4&lt;&gt;0,C4/B4-1,"")</f>
        <v>0.042</v>
      </c>
    </row>
    <row r="5" ht="32.1" customHeight="1" spans="1:4">
      <c r="A5" s="407" t="s">
        <v>7</v>
      </c>
      <c r="B5" s="113">
        <v>105781</v>
      </c>
      <c r="C5" s="396">
        <v>110200</v>
      </c>
      <c r="D5" s="274">
        <f t="shared" si="0"/>
        <v>0.042</v>
      </c>
    </row>
    <row r="6" ht="32.1" customHeight="1" spans="1:4">
      <c r="A6" s="407" t="s">
        <v>8</v>
      </c>
      <c r="B6" s="113">
        <v>32295</v>
      </c>
      <c r="C6" s="396">
        <v>33600</v>
      </c>
      <c r="D6" s="274">
        <f t="shared" si="0"/>
        <v>0.04</v>
      </c>
    </row>
    <row r="7" ht="32.1" customHeight="1" spans="1:4">
      <c r="A7" s="407" t="s">
        <v>9</v>
      </c>
      <c r="B7" s="113">
        <v>1334</v>
      </c>
      <c r="C7" s="396">
        <v>1400</v>
      </c>
      <c r="D7" s="274">
        <f t="shared" si="0"/>
        <v>0.049</v>
      </c>
    </row>
    <row r="8" customFormat="1" ht="32.1" customHeight="1" spans="1:4">
      <c r="A8" s="407" t="s">
        <v>10</v>
      </c>
      <c r="B8" s="113">
        <v>14609</v>
      </c>
      <c r="C8" s="396">
        <v>15200</v>
      </c>
      <c r="D8" s="274">
        <f t="shared" si="0"/>
        <v>0.04</v>
      </c>
    </row>
    <row r="9" ht="32.1" customHeight="1" spans="1:4">
      <c r="A9" s="407" t="s">
        <v>11</v>
      </c>
      <c r="B9" s="113">
        <v>69346</v>
      </c>
      <c r="C9" s="396">
        <v>72200</v>
      </c>
      <c r="D9" s="274">
        <f t="shared" si="0"/>
        <v>0.041</v>
      </c>
    </row>
    <row r="10" customFormat="1" ht="32.1" customHeight="1" spans="1:4">
      <c r="A10" s="407" t="s">
        <v>12</v>
      </c>
      <c r="B10" s="113">
        <v>2670</v>
      </c>
      <c r="C10" s="396">
        <v>2780</v>
      </c>
      <c r="D10" s="274">
        <f t="shared" si="0"/>
        <v>0.041</v>
      </c>
    </row>
    <row r="11" customFormat="1" ht="32.1" customHeight="1" spans="1:4">
      <c r="A11" s="407" t="s">
        <v>13</v>
      </c>
      <c r="B11" s="113">
        <v>1045</v>
      </c>
      <c r="C11" s="396">
        <v>1100</v>
      </c>
      <c r="D11" s="274">
        <f t="shared" si="0"/>
        <v>0.053</v>
      </c>
    </row>
    <row r="12" customFormat="1" ht="32.1" customHeight="1" spans="1:4">
      <c r="A12" s="407" t="s">
        <v>14</v>
      </c>
      <c r="B12" s="113">
        <v>2914</v>
      </c>
      <c r="C12" s="396">
        <v>3100</v>
      </c>
      <c r="D12" s="274">
        <f t="shared" si="0"/>
        <v>0.064</v>
      </c>
    </row>
    <row r="13" customFormat="1" ht="32.1" customHeight="1" spans="1:4">
      <c r="A13" s="407" t="s">
        <v>15</v>
      </c>
      <c r="B13" s="113">
        <v>698</v>
      </c>
      <c r="C13" s="396">
        <v>730</v>
      </c>
      <c r="D13" s="274">
        <f t="shared" si="0"/>
        <v>0.046</v>
      </c>
    </row>
    <row r="14" customFormat="1" ht="32.1" customHeight="1" spans="1:4">
      <c r="A14" s="407" t="s">
        <v>16</v>
      </c>
      <c r="B14" s="113">
        <v>6</v>
      </c>
      <c r="C14" s="396">
        <v>10</v>
      </c>
      <c r="D14" s="274">
        <f t="shared" si="0"/>
        <v>0.667</v>
      </c>
    </row>
    <row r="15" ht="32.1" customHeight="1" spans="1:4">
      <c r="A15" s="407" t="s">
        <v>17</v>
      </c>
      <c r="B15" s="113"/>
      <c r="C15" s="396"/>
      <c r="D15" s="274" t="str">
        <f t="shared" si="0"/>
        <v/>
      </c>
    </row>
    <row r="16" customFormat="1" ht="32.1" customHeight="1" spans="1:4">
      <c r="A16" s="407" t="s">
        <v>18</v>
      </c>
      <c r="B16" s="113"/>
      <c r="C16" s="396"/>
      <c r="D16" s="274" t="str">
        <f t="shared" si="0"/>
        <v/>
      </c>
    </row>
    <row r="17" customFormat="1" ht="32.1" customHeight="1" spans="1:4">
      <c r="A17" s="407" t="s">
        <v>19</v>
      </c>
      <c r="B17" s="113"/>
      <c r="C17" s="396"/>
      <c r="D17" s="274" t="str">
        <f t="shared" si="0"/>
        <v/>
      </c>
    </row>
    <row r="18" customFormat="1" ht="32.1" customHeight="1" spans="1:4">
      <c r="A18" s="407" t="s">
        <v>20</v>
      </c>
      <c r="B18" s="113">
        <v>5472</v>
      </c>
      <c r="C18" s="396">
        <v>5700</v>
      </c>
      <c r="D18" s="274">
        <f t="shared" si="0"/>
        <v>0.042</v>
      </c>
    </row>
    <row r="19" customFormat="1" ht="32.1" customHeight="1" spans="1:4">
      <c r="A19" s="407" t="s">
        <v>21</v>
      </c>
      <c r="B19" s="113">
        <v>2</v>
      </c>
      <c r="C19" s="396"/>
      <c r="D19" s="274">
        <f t="shared" si="0"/>
        <v>-1</v>
      </c>
    </row>
    <row r="20" ht="32.1" customHeight="1" spans="1:4">
      <c r="A20" s="406" t="s">
        <v>22</v>
      </c>
      <c r="B20" s="112">
        <v>157233</v>
      </c>
      <c r="C20" s="394">
        <f>SUM(C21:C28)</f>
        <v>163120</v>
      </c>
      <c r="D20" s="271">
        <f t="shared" si="0"/>
        <v>0.037</v>
      </c>
    </row>
    <row r="21" ht="32.1" customHeight="1" spans="1:4">
      <c r="A21" s="407" t="s">
        <v>23</v>
      </c>
      <c r="B21" s="113">
        <v>19329</v>
      </c>
      <c r="C21" s="396">
        <v>18900</v>
      </c>
      <c r="D21" s="274">
        <f t="shared" si="0"/>
        <v>-0.022</v>
      </c>
    </row>
    <row r="22" ht="32.1" customHeight="1" spans="1:4">
      <c r="A22" s="399" t="s">
        <v>24</v>
      </c>
      <c r="B22" s="113">
        <v>28638</v>
      </c>
      <c r="C22" s="396">
        <v>29800</v>
      </c>
      <c r="D22" s="274">
        <f t="shared" si="0"/>
        <v>0.041</v>
      </c>
    </row>
    <row r="23" ht="32.1" customHeight="1" spans="1:4">
      <c r="A23" s="407" t="s">
        <v>25</v>
      </c>
      <c r="B23" s="113">
        <v>47903</v>
      </c>
      <c r="C23" s="396">
        <v>52000</v>
      </c>
      <c r="D23" s="274">
        <f t="shared" si="0"/>
        <v>0.086</v>
      </c>
    </row>
    <row r="24" ht="32.1" customHeight="1" spans="1:4">
      <c r="A24" s="407" t="s">
        <v>26</v>
      </c>
      <c r="B24" s="113">
        <v>-263</v>
      </c>
      <c r="C24" s="396">
        <v>20</v>
      </c>
      <c r="D24" s="274">
        <f>IF(B24&lt;&gt;0,-(C24/B24-1),"")</f>
        <v>1.076</v>
      </c>
    </row>
    <row r="25" ht="32.1" customHeight="1" spans="1:4">
      <c r="A25" s="407" t="s">
        <v>27</v>
      </c>
      <c r="B25" s="113">
        <v>18730</v>
      </c>
      <c r="C25" s="396">
        <v>18800</v>
      </c>
      <c r="D25" s="274">
        <f t="shared" ref="D25:D28" si="1">IF(B25&lt;&gt;0,C25/B25-1,"")</f>
        <v>0.004</v>
      </c>
    </row>
    <row r="26" customFormat="1" ht="32.1" customHeight="1" spans="1:4">
      <c r="A26" s="407" t="s">
        <v>28</v>
      </c>
      <c r="B26" s="113"/>
      <c r="C26" s="396"/>
      <c r="D26" s="274" t="str">
        <f t="shared" si="1"/>
        <v/>
      </c>
    </row>
    <row r="27" ht="32.1" customHeight="1" spans="1:4">
      <c r="A27" s="407" t="s">
        <v>29</v>
      </c>
      <c r="B27" s="113">
        <v>42322</v>
      </c>
      <c r="C27" s="396">
        <v>43000</v>
      </c>
      <c r="D27" s="274">
        <f t="shared" si="1"/>
        <v>0.016</v>
      </c>
    </row>
    <row r="28" ht="32.1" customHeight="1" spans="1:4">
      <c r="A28" s="407" t="s">
        <v>30</v>
      </c>
      <c r="B28" s="113">
        <v>574</v>
      </c>
      <c r="C28" s="396">
        <v>600</v>
      </c>
      <c r="D28" s="274">
        <f t="shared" si="1"/>
        <v>0.045</v>
      </c>
    </row>
    <row r="29" ht="32.1" customHeight="1" spans="1:4">
      <c r="A29" s="407"/>
      <c r="B29" s="113"/>
      <c r="C29" s="396"/>
      <c r="D29" s="274"/>
    </row>
    <row r="30" s="286" customFormat="1" ht="32.1" customHeight="1" spans="1:4">
      <c r="A30" s="392" t="s">
        <v>78</v>
      </c>
      <c r="B30" s="112">
        <f>SUM(B20,B4)</f>
        <v>393405</v>
      </c>
      <c r="C30" s="394">
        <f>SUM(C20,C4)</f>
        <v>409140</v>
      </c>
      <c r="D30" s="271">
        <f>IF(B30&lt;&gt;0,C30/B30-1,"")</f>
        <v>0.04</v>
      </c>
    </row>
    <row r="31" ht="32.1" customHeight="1" spans="1:4">
      <c r="A31" s="408" t="s">
        <v>32</v>
      </c>
      <c r="B31" s="112">
        <f>SUM(B32:B40)</f>
        <v>3425905</v>
      </c>
      <c r="C31" s="394">
        <f>SUM(C32:C40)</f>
        <v>3782823</v>
      </c>
      <c r="D31" s="319"/>
    </row>
    <row r="32" ht="32.1" customHeight="1" spans="1:4">
      <c r="A32" s="278" t="s">
        <v>33</v>
      </c>
      <c r="B32" s="113">
        <v>51368</v>
      </c>
      <c r="C32" s="396">
        <v>82897</v>
      </c>
      <c r="D32" s="320"/>
    </row>
    <row r="33" ht="32.1" customHeight="1" spans="1:4">
      <c r="A33" s="278" t="s">
        <v>34</v>
      </c>
      <c r="B33" s="113">
        <v>2449844</v>
      </c>
      <c r="C33" s="396">
        <v>2678243</v>
      </c>
      <c r="D33" s="320"/>
    </row>
    <row r="34" ht="32.1" customHeight="1" spans="1:4">
      <c r="A34" s="278" t="s">
        <v>35</v>
      </c>
      <c r="B34" s="113">
        <v>463032</v>
      </c>
      <c r="C34" s="396">
        <v>474796</v>
      </c>
      <c r="D34" s="320"/>
    </row>
    <row r="35" ht="32.1" customHeight="1" spans="1:4">
      <c r="A35" s="278" t="s">
        <v>79</v>
      </c>
      <c r="B35" s="113">
        <v>281028</v>
      </c>
      <c r="C35" s="396">
        <v>203648</v>
      </c>
      <c r="D35" s="320"/>
    </row>
    <row r="36" ht="32.1" customHeight="1" spans="1:4">
      <c r="A36" s="278" t="s">
        <v>36</v>
      </c>
      <c r="B36" s="113">
        <v>8066</v>
      </c>
      <c r="C36" s="396">
        <v>31293</v>
      </c>
      <c r="D36" s="320"/>
    </row>
    <row r="37" ht="32.1" customHeight="1" spans="1:4">
      <c r="A37" s="278" t="s">
        <v>37</v>
      </c>
      <c r="B37" s="113">
        <v>72544</v>
      </c>
      <c r="C37" s="396">
        <v>99</v>
      </c>
      <c r="D37" s="320"/>
    </row>
    <row r="38" s="403" customFormat="1" ht="32.1" customHeight="1" spans="1:4">
      <c r="A38" s="278" t="s">
        <v>38</v>
      </c>
      <c r="B38" s="113">
        <v>80000</v>
      </c>
      <c r="C38" s="396">
        <v>305097</v>
      </c>
      <c r="D38" s="320"/>
    </row>
    <row r="39" s="372" customFormat="1" ht="32.1" customHeight="1" spans="1:4">
      <c r="A39" s="409" t="s">
        <v>39</v>
      </c>
      <c r="B39" s="113"/>
      <c r="C39" s="396"/>
      <c r="D39" s="320"/>
    </row>
    <row r="40" ht="32.1" customHeight="1" spans="1:4">
      <c r="A40" s="409" t="s">
        <v>40</v>
      </c>
      <c r="B40" s="113">
        <v>20023</v>
      </c>
      <c r="C40" s="396">
        <v>6750</v>
      </c>
      <c r="D40" s="410"/>
    </row>
    <row r="41" ht="31" customHeight="1" spans="1:4">
      <c r="A41" s="401" t="s">
        <v>41</v>
      </c>
      <c r="B41" s="112">
        <f>SUM(B30:B30,B31)</f>
        <v>3819310</v>
      </c>
      <c r="C41" s="394">
        <f>SUM(C30:C30,C31)</f>
        <v>4191963</v>
      </c>
      <c r="D41" s="319"/>
    </row>
    <row r="42" spans="3:3">
      <c r="C42" s="411"/>
    </row>
    <row r="43" spans="3:3">
      <c r="C43" s="411"/>
    </row>
    <row r="44" spans="3:3">
      <c r="C44" s="411"/>
    </row>
  </sheetData>
  <mergeCells count="1">
    <mergeCell ref="A1:D1"/>
  </mergeCells>
  <conditionalFormatting sqref="D2">
    <cfRule type="cellIs" dxfId="0" priority="56" stopIfTrue="1" operator="lessThanOrEqual">
      <formula>-1</formula>
    </cfRule>
  </conditionalFormatting>
  <conditionalFormatting sqref="A29:B29">
    <cfRule type="expression" dxfId="1" priority="22" stopIfTrue="1">
      <formula>"len($A:$A)=3"</formula>
    </cfRule>
    <cfRule type="expression" dxfId="1" priority="23" stopIfTrue="1">
      <formula>"len($A:$A)=3"</formula>
    </cfRule>
  </conditionalFormatting>
  <conditionalFormatting sqref="A32">
    <cfRule type="expression" dxfId="1" priority="11" stopIfTrue="1">
      <formula>"len($A:$A)=3"</formula>
    </cfRule>
  </conditionalFormatting>
  <conditionalFormatting sqref="A38">
    <cfRule type="expression" dxfId="1" priority="3" stopIfTrue="1">
      <formula>"len($A:$A)=3"</formula>
    </cfRule>
  </conditionalFormatting>
  <conditionalFormatting sqref="B38">
    <cfRule type="expression" dxfId="1" priority="1" stopIfTrue="1">
      <formula>"len($A:$A)=3"</formula>
    </cfRule>
    <cfRule type="expression" dxfId="1" priority="2" stopIfTrue="1">
      <formula>"len($A:$A)=3"</formula>
    </cfRule>
  </conditionalFormatting>
  <conditionalFormatting sqref="A33:A34">
    <cfRule type="expression" dxfId="1" priority="4" stopIfTrue="1">
      <formula>"len($A:$A)=3"</formula>
    </cfRule>
    <cfRule type="expression" dxfId="1" priority="5" stopIfTrue="1">
      <formula>"len($A:$A)=3"</formula>
    </cfRule>
    <cfRule type="expression" dxfId="1" priority="6" stopIfTrue="1">
      <formula>"len($A:$A)=3"</formula>
    </cfRule>
  </conditionalFormatting>
  <conditionalFormatting sqref="A39:A40">
    <cfRule type="expression" dxfId="1" priority="7" stopIfTrue="1">
      <formula>"len($A:$A)=3"</formula>
    </cfRule>
    <cfRule type="expression" dxfId="1" priority="8" stopIfTrue="1">
      <formula>"len($A:$A)=3"</formula>
    </cfRule>
    <cfRule type="expression" dxfId="1" priority="9" stopIfTrue="1">
      <formula>"len($A:$A)=3"</formula>
    </cfRule>
  </conditionalFormatting>
  <conditionalFormatting sqref="A42:A44">
    <cfRule type="expression" dxfId="1" priority="32" stopIfTrue="1">
      <formula>"len($A:$A)=3"</formula>
    </cfRule>
  </conditionalFormatting>
  <conditionalFormatting sqref="B32:B34">
    <cfRule type="expression" dxfId="1" priority="15" stopIfTrue="1">
      <formula>"len($A:$A)=3"</formula>
    </cfRule>
  </conditionalFormatting>
  <conditionalFormatting sqref="A4:B6 C4">
    <cfRule type="expression" dxfId="1" priority="21" stopIfTrue="1">
      <formula>"len($A:$A)=3"</formula>
    </cfRule>
  </conditionalFormatting>
  <conditionalFormatting sqref="A4:B28 C4">
    <cfRule type="expression" dxfId="1" priority="19" stopIfTrue="1">
      <formula>"len($A:$A)=3"</formula>
    </cfRule>
  </conditionalFormatting>
  <conditionalFormatting sqref="A7:B8">
    <cfRule type="expression" dxfId="1" priority="20" stopIfTrue="1">
      <formula>"len($A:$A)=3"</formula>
    </cfRule>
  </conditionalFormatting>
  <conditionalFormatting sqref="A31:A32 A40">
    <cfRule type="expression" dxfId="1" priority="13" stopIfTrue="1">
      <formula>"len($A:$A)=3"</formula>
    </cfRule>
  </conditionalFormatting>
  <conditionalFormatting sqref="A31 A35:B35">
    <cfRule type="expression" dxfId="1" priority="12" stopIfTrue="1">
      <formula>"len($A:$A)=3"</formula>
    </cfRule>
  </conditionalFormatting>
  <conditionalFormatting sqref="B31:B34 B39:B40 C31">
    <cfRule type="expression" dxfId="1" priority="18" stopIfTrue="1">
      <formula>"len($A:$A)=3"</formula>
    </cfRule>
  </conditionalFormatting>
  <conditionalFormatting sqref="B31:B34 C31">
    <cfRule type="expression" dxfId="1" priority="16" stopIfTrue="1">
      <formula>"len($A:$A)=3"</formula>
    </cfRule>
  </conditionalFormatting>
  <conditionalFormatting sqref="A36:A37 A39:A41">
    <cfRule type="expression" dxfId="1" priority="10" stopIfTrue="1">
      <formula>"len($A:$A)=3"</formula>
    </cfRule>
  </conditionalFormatting>
  <conditionalFormatting sqref="B36:B37 B39:B40">
    <cfRule type="expression" dxfId="1" priority="14" stopIfTrue="1">
      <formula>"len($A:$A)=3"</formula>
    </cfRule>
  </conditionalFormatting>
  <conditionalFormatting sqref="B40 A41:C41">
    <cfRule type="expression" dxfId="1" priority="17" stopIfTrue="1">
      <formula>"len($A:$A)=3"</formula>
    </cfRule>
  </conditionalFormatting>
  <conditionalFormatting sqref="C42:C44 A42:B58">
    <cfRule type="expression" dxfId="1" priority="6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workbookViewId="0">
      <selection activeCell="A1" sqref="$A1:$XFD1048576"/>
    </sheetView>
  </sheetViews>
  <sheetFormatPr defaultColWidth="8.88333333333333" defaultRowHeight="13.5" outlineLevelCol="5"/>
  <cols>
    <col min="1" max="1" width="8.88333333333333" style="47"/>
    <col min="2" max="2" width="49.3833333333333" style="47" customWidth="1"/>
    <col min="3" max="6" width="20.6333333333333" style="47" customWidth="1"/>
    <col min="7" max="16384" width="8.88333333333333" style="47"/>
  </cols>
  <sheetData>
    <row r="1" s="47" customFormat="1" ht="45" customHeight="1" spans="1:6">
      <c r="A1" s="51" t="s">
        <v>1781</v>
      </c>
      <c r="B1" s="51"/>
      <c r="C1" s="51"/>
      <c r="D1" s="51"/>
      <c r="E1" s="51"/>
      <c r="F1" s="51"/>
    </row>
    <row r="2" s="48" customFormat="1" ht="18" customHeight="1" spans="2:6">
      <c r="B2" s="61" t="s">
        <v>1693</v>
      </c>
      <c r="C2" s="62"/>
      <c r="D2" s="62"/>
      <c r="E2" s="62"/>
      <c r="F2" s="62"/>
    </row>
    <row r="3" s="48" customFormat="1" ht="30" customHeight="1" spans="1:6">
      <c r="A3" s="54" t="s">
        <v>2</v>
      </c>
      <c r="B3" s="54"/>
      <c r="C3" s="55" t="s">
        <v>1699</v>
      </c>
      <c r="D3" s="55" t="s">
        <v>1751</v>
      </c>
      <c r="E3" s="55" t="s">
        <v>1752</v>
      </c>
      <c r="F3" s="55" t="s">
        <v>1782</v>
      </c>
    </row>
    <row r="4" s="48" customFormat="1" ht="30" customHeight="1" spans="1:6">
      <c r="A4" s="63" t="s">
        <v>1783</v>
      </c>
      <c r="B4" s="63"/>
      <c r="C4" s="64" t="s">
        <v>1700</v>
      </c>
      <c r="D4" s="65">
        <f>D5+D6</f>
        <v>662.28</v>
      </c>
      <c r="E4" s="65">
        <f>E5+E6</f>
        <v>181.82</v>
      </c>
      <c r="F4" s="65">
        <f>F5+F6</f>
        <v>480.46</v>
      </c>
    </row>
    <row r="5" s="48" customFormat="1" ht="30" customHeight="1" spans="1:6">
      <c r="A5" s="66" t="s">
        <v>1784</v>
      </c>
      <c r="B5" s="66"/>
      <c r="C5" s="64" t="s">
        <v>1701</v>
      </c>
      <c r="D5" s="65">
        <v>310.7</v>
      </c>
      <c r="E5" s="65">
        <v>67.15</v>
      </c>
      <c r="F5" s="65">
        <v>243.55</v>
      </c>
    </row>
    <row r="6" s="48" customFormat="1" ht="30" customHeight="1" spans="1:6">
      <c r="A6" s="66" t="s">
        <v>1785</v>
      </c>
      <c r="B6" s="66"/>
      <c r="C6" s="64" t="s">
        <v>1702</v>
      </c>
      <c r="D6" s="65">
        <v>351.58</v>
      </c>
      <c r="E6" s="65">
        <v>114.67</v>
      </c>
      <c r="F6" s="65">
        <v>236.91</v>
      </c>
    </row>
    <row r="7" s="48" customFormat="1" ht="30" customHeight="1" spans="1:6">
      <c r="A7" s="67" t="s">
        <v>1786</v>
      </c>
      <c r="B7" s="67"/>
      <c r="C7" s="64" t="s">
        <v>1703</v>
      </c>
      <c r="D7" s="65">
        <f>D8+D9</f>
        <v>95</v>
      </c>
      <c r="E7" s="65">
        <f>E8+E9</f>
        <v>7.11</v>
      </c>
      <c r="F7" s="65">
        <f>F8+F9</f>
        <v>87.89</v>
      </c>
    </row>
    <row r="8" s="48" customFormat="1" ht="30" customHeight="1" spans="1:6">
      <c r="A8" s="66" t="s">
        <v>1784</v>
      </c>
      <c r="B8" s="66"/>
      <c r="C8" s="64" t="s">
        <v>1704</v>
      </c>
      <c r="D8" s="65"/>
      <c r="E8" s="65"/>
      <c r="F8" s="65"/>
    </row>
    <row r="9" s="48" customFormat="1" ht="30" customHeight="1" spans="1:6">
      <c r="A9" s="66" t="s">
        <v>1785</v>
      </c>
      <c r="B9" s="66"/>
      <c r="C9" s="64" t="s">
        <v>1705</v>
      </c>
      <c r="D9" s="65">
        <v>95</v>
      </c>
      <c r="E9" s="65">
        <v>7.11</v>
      </c>
      <c r="F9" s="65">
        <v>87.89</v>
      </c>
    </row>
    <row r="10" s="50" customFormat="1" ht="41" customHeight="1" spans="1:6">
      <c r="A10" s="60" t="s">
        <v>1787</v>
      </c>
      <c r="B10" s="60"/>
      <c r="C10" s="60"/>
      <c r="D10" s="60"/>
      <c r="E10" s="60"/>
      <c r="F10" s="60"/>
    </row>
    <row r="13" s="47" customFormat="1" ht="19.5" spans="1:1">
      <c r="A13" s="68"/>
    </row>
    <row r="14" s="47" customFormat="1" ht="19" customHeight="1" spans="1:1">
      <c r="A14" s="69"/>
    </row>
    <row r="15" s="47" customFormat="1" ht="29" customHeight="1"/>
    <row r="16" s="47" customFormat="1" ht="29" customHeight="1"/>
    <row r="17" s="47" customFormat="1" ht="29" customHeight="1"/>
    <row r="18" s="47" customFormat="1" ht="29" customHeight="1"/>
    <row r="19" s="47" customFormat="1" ht="30" customHeight="1" spans="1:1">
      <c r="A19" s="69"/>
    </row>
  </sheetData>
  <mergeCells count="9">
    <mergeCell ref="A1:F1"/>
    <mergeCell ref="B2:F2"/>
    <mergeCell ref="A3:B3"/>
    <mergeCell ref="A5:B5"/>
    <mergeCell ref="A6:B6"/>
    <mergeCell ref="A7:B7"/>
    <mergeCell ref="A8:B8"/>
    <mergeCell ref="A9:B9"/>
    <mergeCell ref="A10:F10"/>
  </mergeCells>
  <printOptions horizontalCentered="1"/>
  <pageMargins left="0.709027777777778" right="0.709027777777778" top="1.10138888888889" bottom="0.75" header="0.309027777777778" footer="0.309027777777778"/>
  <pageSetup paperSize="9" scale="95" fitToHeight="200" orientation="landscape" horizontalDpi="600" verticalDpi="600"/>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workbookViewId="0">
      <selection activeCell="A1" sqref="$A1:$XFD1048576"/>
    </sheetView>
  </sheetViews>
  <sheetFormatPr defaultColWidth="8.88333333333333" defaultRowHeight="13.5" outlineLevelCol="5"/>
  <cols>
    <col min="1" max="1" width="8.88333333333333" style="47"/>
    <col min="2" max="2" width="29" style="47" customWidth="1"/>
    <col min="3" max="5" width="24.2166666666667" style="47" customWidth="1"/>
    <col min="6" max="6" width="16.8833333333333" style="47" customWidth="1"/>
    <col min="7" max="16384" width="8.88333333333333" style="47"/>
  </cols>
  <sheetData>
    <row r="1" s="47" customFormat="1" ht="47" customHeight="1" spans="1:6">
      <c r="A1" s="51" t="s">
        <v>1788</v>
      </c>
      <c r="B1" s="52"/>
      <c r="C1" s="52"/>
      <c r="D1" s="52"/>
      <c r="E1" s="52"/>
      <c r="F1" s="52"/>
    </row>
    <row r="2" s="47" customFormat="1" ht="23" customHeight="1" spans="1:6">
      <c r="A2" s="53" t="s">
        <v>1693</v>
      </c>
      <c r="B2" s="53"/>
      <c r="C2" s="53"/>
      <c r="D2" s="53"/>
      <c r="E2" s="53"/>
      <c r="F2" s="53"/>
    </row>
    <row r="3" s="48" customFormat="1" ht="30" customHeight="1" spans="1:6">
      <c r="A3" s="54" t="s">
        <v>1789</v>
      </c>
      <c r="B3" s="55" t="s">
        <v>1655</v>
      </c>
      <c r="C3" s="55" t="s">
        <v>1790</v>
      </c>
      <c r="D3" s="55" t="s">
        <v>1791</v>
      </c>
      <c r="E3" s="55" t="s">
        <v>1792</v>
      </c>
      <c r="F3" s="55" t="s">
        <v>1793</v>
      </c>
    </row>
    <row r="4" s="49" customFormat="1" ht="56.25" spans="1:6">
      <c r="A4" s="56">
        <v>1</v>
      </c>
      <c r="B4" s="57" t="s">
        <v>1794</v>
      </c>
      <c r="C4" s="57" t="s">
        <v>1795</v>
      </c>
      <c r="D4" s="57" t="s">
        <v>1796</v>
      </c>
      <c r="E4" s="57" t="s">
        <v>1797</v>
      </c>
      <c r="F4" s="58">
        <v>13</v>
      </c>
    </row>
    <row r="5" s="49" customFormat="1" ht="75" spans="1:6">
      <c r="A5" s="56">
        <v>2</v>
      </c>
      <c r="B5" s="57" t="s">
        <v>1798</v>
      </c>
      <c r="C5" s="57" t="s">
        <v>1795</v>
      </c>
      <c r="D5" s="57" t="s">
        <v>1799</v>
      </c>
      <c r="E5" s="57" t="s">
        <v>1797</v>
      </c>
      <c r="F5" s="58">
        <v>12</v>
      </c>
    </row>
    <row r="6" s="49" customFormat="1" ht="56.25" spans="1:6">
      <c r="A6" s="56">
        <v>3</v>
      </c>
      <c r="B6" s="57" t="s">
        <v>1800</v>
      </c>
      <c r="C6" s="57" t="s">
        <v>1795</v>
      </c>
      <c r="D6" s="57" t="s">
        <v>1799</v>
      </c>
      <c r="E6" s="57" t="s">
        <v>1797</v>
      </c>
      <c r="F6" s="58">
        <v>14.5</v>
      </c>
    </row>
    <row r="7" s="49" customFormat="1" ht="37.5" spans="1:6">
      <c r="A7" s="56">
        <v>4</v>
      </c>
      <c r="B7" s="57" t="s">
        <v>1801</v>
      </c>
      <c r="C7" s="57" t="s">
        <v>1802</v>
      </c>
      <c r="D7" s="57" t="s">
        <v>1803</v>
      </c>
      <c r="E7" s="57" t="s">
        <v>1797</v>
      </c>
      <c r="F7" s="58">
        <v>15</v>
      </c>
    </row>
    <row r="8" s="49" customFormat="1" ht="56.25" spans="1:6">
      <c r="A8" s="56">
        <v>5</v>
      </c>
      <c r="B8" s="57" t="s">
        <v>1804</v>
      </c>
      <c r="C8" s="57" t="s">
        <v>1802</v>
      </c>
      <c r="D8" s="57" t="s">
        <v>1805</v>
      </c>
      <c r="E8" s="57" t="s">
        <v>1797</v>
      </c>
      <c r="F8" s="58">
        <v>5.8</v>
      </c>
    </row>
    <row r="9" s="49" customFormat="1" ht="56.25" spans="1:6">
      <c r="A9" s="56">
        <v>6</v>
      </c>
      <c r="B9" s="57" t="s">
        <v>1806</v>
      </c>
      <c r="C9" s="57" t="s">
        <v>1795</v>
      </c>
      <c r="D9" s="57" t="s">
        <v>1807</v>
      </c>
      <c r="E9" s="57" t="s">
        <v>1797</v>
      </c>
      <c r="F9" s="58">
        <v>2.38</v>
      </c>
    </row>
    <row r="10" s="49" customFormat="1" ht="56.25" spans="1:6">
      <c r="A10" s="56">
        <v>7</v>
      </c>
      <c r="B10" s="57" t="s">
        <v>1808</v>
      </c>
      <c r="C10" s="57" t="s">
        <v>1795</v>
      </c>
      <c r="D10" s="57" t="s">
        <v>1809</v>
      </c>
      <c r="E10" s="57" t="s">
        <v>1797</v>
      </c>
      <c r="F10" s="58">
        <v>4.8</v>
      </c>
    </row>
    <row r="11" s="49" customFormat="1" ht="37.5" spans="1:6">
      <c r="A11" s="56">
        <v>8</v>
      </c>
      <c r="B11" s="57" t="s">
        <v>1810</v>
      </c>
      <c r="C11" s="57" t="s">
        <v>1795</v>
      </c>
      <c r="D11" s="57" t="s">
        <v>1811</v>
      </c>
      <c r="E11" s="57" t="s">
        <v>1797</v>
      </c>
      <c r="F11" s="58">
        <v>2.7</v>
      </c>
    </row>
    <row r="12" s="49" customFormat="1" ht="56.25" spans="1:6">
      <c r="A12" s="56">
        <v>9</v>
      </c>
      <c r="B12" s="57" t="s">
        <v>1812</v>
      </c>
      <c r="C12" s="57" t="s">
        <v>1795</v>
      </c>
      <c r="D12" s="57" t="s">
        <v>1813</v>
      </c>
      <c r="E12" s="57" t="s">
        <v>1797</v>
      </c>
      <c r="F12" s="58">
        <v>2</v>
      </c>
    </row>
    <row r="13" s="49" customFormat="1" ht="56.25" spans="1:6">
      <c r="A13" s="56">
        <v>10</v>
      </c>
      <c r="B13" s="57" t="s">
        <v>1814</v>
      </c>
      <c r="C13" s="57" t="s">
        <v>1815</v>
      </c>
      <c r="D13" s="57" t="s">
        <v>1816</v>
      </c>
      <c r="E13" s="57" t="s">
        <v>1797</v>
      </c>
      <c r="F13" s="58">
        <v>2.5</v>
      </c>
    </row>
    <row r="14" s="49" customFormat="1" ht="37.5" spans="1:6">
      <c r="A14" s="56">
        <v>11</v>
      </c>
      <c r="B14" s="57" t="s">
        <v>1817</v>
      </c>
      <c r="C14" s="57" t="s">
        <v>1815</v>
      </c>
      <c r="D14" s="57" t="s">
        <v>1818</v>
      </c>
      <c r="E14" s="57" t="s">
        <v>1797</v>
      </c>
      <c r="F14" s="58">
        <v>1.6</v>
      </c>
    </row>
    <row r="15" s="49" customFormat="1" ht="56.25" spans="1:6">
      <c r="A15" s="56">
        <v>12</v>
      </c>
      <c r="B15" s="57" t="s">
        <v>1819</v>
      </c>
      <c r="C15" s="57" t="s">
        <v>1815</v>
      </c>
      <c r="D15" s="57" t="s">
        <v>1820</v>
      </c>
      <c r="E15" s="57" t="s">
        <v>1797</v>
      </c>
      <c r="F15" s="58">
        <v>1.5</v>
      </c>
    </row>
    <row r="16" s="48" customFormat="1" ht="37.5" spans="1:6">
      <c r="A16" s="56">
        <v>13</v>
      </c>
      <c r="B16" s="57" t="s">
        <v>1821</v>
      </c>
      <c r="C16" s="57" t="s">
        <v>1822</v>
      </c>
      <c r="D16" s="57" t="s">
        <v>1823</v>
      </c>
      <c r="E16" s="57" t="s">
        <v>1797</v>
      </c>
      <c r="F16" s="59">
        <v>7.11</v>
      </c>
    </row>
    <row r="17" s="50" customFormat="1" ht="33" customHeight="1" spans="1:6">
      <c r="A17" s="60" t="s">
        <v>1824</v>
      </c>
      <c r="B17" s="60"/>
      <c r="C17" s="60"/>
      <c r="D17" s="60"/>
      <c r="E17" s="60"/>
      <c r="F17" s="60"/>
    </row>
  </sheetData>
  <mergeCells count="3">
    <mergeCell ref="A1:F1"/>
    <mergeCell ref="A2:F2"/>
    <mergeCell ref="A17:F17"/>
  </mergeCells>
  <printOptions horizontalCentered="1"/>
  <pageMargins left="0.709027777777778" right="0.709027777777778" top="0.75" bottom="0.75" header="0.309027777777778" footer="0.309027777777778"/>
  <pageSetup paperSize="9" fitToHeight="200" orientation="landscape" horizontalDpi="600" verticalDpi="600"/>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9"/>
  <sheetViews>
    <sheetView tabSelected="1" topLeftCell="B20" workbookViewId="0">
      <selection activeCell="J20" sqref="J20"/>
    </sheetView>
  </sheetViews>
  <sheetFormatPr defaultColWidth="8" defaultRowHeight="12"/>
  <cols>
    <col min="1" max="1" width="23.5" style="10" customWidth="1"/>
    <col min="2" max="2" width="44.1333333333333" style="10" customWidth="1"/>
    <col min="3" max="3" width="11.75" style="10" customWidth="1"/>
    <col min="4" max="4" width="11.3833333333333" style="10" customWidth="1"/>
    <col min="5" max="5" width="13.75" style="10" customWidth="1"/>
    <col min="6" max="6" width="9.25" style="10" customWidth="1"/>
    <col min="7" max="7" width="11.6333333333333" style="10" customWidth="1"/>
    <col min="8" max="8" width="11.5" style="10" customWidth="1"/>
    <col min="9" max="9" width="11.1333333333333" style="10" customWidth="1"/>
    <col min="10" max="10" width="37.3833333333333" style="10" customWidth="1"/>
    <col min="11" max="16384" width="8" style="10"/>
  </cols>
  <sheetData>
    <row r="1" s="10" customFormat="1" ht="39" customHeight="1" spans="1:10">
      <c r="A1" s="15" t="s">
        <v>1825</v>
      </c>
      <c r="B1" s="15"/>
      <c r="C1" s="15"/>
      <c r="D1" s="15"/>
      <c r="E1" s="15"/>
      <c r="F1" s="15"/>
      <c r="G1" s="15"/>
      <c r="H1" s="15"/>
      <c r="I1" s="15"/>
      <c r="J1" s="15"/>
    </row>
    <row r="2" s="10" customFormat="1" ht="23" customHeight="1" spans="1:1">
      <c r="A2" s="16"/>
    </row>
    <row r="3" s="11" customFormat="1" ht="44.25" customHeight="1" spans="1:10">
      <c r="A3" s="17" t="s">
        <v>1826</v>
      </c>
      <c r="B3" s="17" t="s">
        <v>1827</v>
      </c>
      <c r="C3" s="17" t="s">
        <v>1828</v>
      </c>
      <c r="D3" s="17" t="s">
        <v>1829</v>
      </c>
      <c r="E3" s="17" t="s">
        <v>1830</v>
      </c>
      <c r="F3" s="17" t="s">
        <v>1831</v>
      </c>
      <c r="G3" s="17" t="s">
        <v>1832</v>
      </c>
      <c r="H3" s="17" t="s">
        <v>1833</v>
      </c>
      <c r="I3" s="17" t="s">
        <v>1834</v>
      </c>
      <c r="J3" s="17" t="s">
        <v>1835</v>
      </c>
    </row>
    <row r="4" s="10" customFormat="1" ht="18.75" spans="1:10">
      <c r="A4" s="18">
        <v>1</v>
      </c>
      <c r="B4" s="18">
        <v>2</v>
      </c>
      <c r="C4" s="18">
        <v>3</v>
      </c>
      <c r="D4" s="18">
        <v>4</v>
      </c>
      <c r="E4" s="18">
        <v>5</v>
      </c>
      <c r="F4" s="18">
        <v>6</v>
      </c>
      <c r="G4" s="18">
        <v>7</v>
      </c>
      <c r="H4" s="18">
        <v>8</v>
      </c>
      <c r="I4" s="18">
        <v>9</v>
      </c>
      <c r="J4" s="18">
        <v>10</v>
      </c>
    </row>
    <row r="5" s="12" customFormat="1" ht="11.25" spans="1:10">
      <c r="A5" s="19" t="s">
        <v>1836</v>
      </c>
      <c r="B5" s="20"/>
      <c r="C5" s="20"/>
      <c r="D5" s="20"/>
      <c r="E5" s="20"/>
      <c r="F5" s="20"/>
      <c r="G5" s="20"/>
      <c r="H5" s="20"/>
      <c r="I5" s="20"/>
      <c r="J5" s="37"/>
    </row>
    <row r="6" s="12" customFormat="1" ht="29" customHeight="1" spans="1:10">
      <c r="A6" s="21" t="s">
        <v>1837</v>
      </c>
      <c r="B6" s="22" t="s">
        <v>1838</v>
      </c>
      <c r="C6" s="23" t="s">
        <v>1839</v>
      </c>
      <c r="D6" s="23" t="s">
        <v>1840</v>
      </c>
      <c r="E6" s="24" t="s">
        <v>1841</v>
      </c>
      <c r="F6" s="23" t="s">
        <v>1842</v>
      </c>
      <c r="G6" s="24" t="s">
        <v>1843</v>
      </c>
      <c r="H6" s="23" t="s">
        <v>1844</v>
      </c>
      <c r="I6" s="23" t="s">
        <v>1845</v>
      </c>
      <c r="J6" s="24" t="s">
        <v>1846</v>
      </c>
    </row>
    <row r="7" s="12" customFormat="1" ht="29" customHeight="1" spans="1:10">
      <c r="A7" s="25"/>
      <c r="B7" s="26"/>
      <c r="C7" s="23" t="s">
        <v>1839</v>
      </c>
      <c r="D7" s="23" t="s">
        <v>1840</v>
      </c>
      <c r="E7" s="24" t="s">
        <v>1847</v>
      </c>
      <c r="F7" s="23" t="s">
        <v>1848</v>
      </c>
      <c r="G7" s="24" t="s">
        <v>1849</v>
      </c>
      <c r="H7" s="23" t="s">
        <v>1850</v>
      </c>
      <c r="I7" s="23" t="s">
        <v>1845</v>
      </c>
      <c r="J7" s="24" t="s">
        <v>1846</v>
      </c>
    </row>
    <row r="8" s="12" customFormat="1" ht="29" customHeight="1" spans="1:10">
      <c r="A8" s="25"/>
      <c r="B8" s="26"/>
      <c r="C8" s="23" t="s">
        <v>1839</v>
      </c>
      <c r="D8" s="23" t="s">
        <v>1840</v>
      </c>
      <c r="E8" s="24" t="s">
        <v>1851</v>
      </c>
      <c r="F8" s="23" t="s">
        <v>1848</v>
      </c>
      <c r="G8" s="24" t="s">
        <v>1852</v>
      </c>
      <c r="H8" s="23" t="s">
        <v>1853</v>
      </c>
      <c r="I8" s="23" t="s">
        <v>1845</v>
      </c>
      <c r="J8" s="24" t="s">
        <v>1846</v>
      </c>
    </row>
    <row r="9" s="12" customFormat="1" ht="29" customHeight="1" spans="1:10">
      <c r="A9" s="25"/>
      <c r="B9" s="26"/>
      <c r="C9" s="23" t="s">
        <v>1839</v>
      </c>
      <c r="D9" s="23" t="s">
        <v>1854</v>
      </c>
      <c r="E9" s="24" t="s">
        <v>1855</v>
      </c>
      <c r="F9" s="23" t="s">
        <v>1842</v>
      </c>
      <c r="G9" s="24" t="s">
        <v>1852</v>
      </c>
      <c r="H9" s="23" t="s">
        <v>1853</v>
      </c>
      <c r="I9" s="23" t="s">
        <v>1845</v>
      </c>
      <c r="J9" s="24" t="s">
        <v>1856</v>
      </c>
    </row>
    <row r="10" s="12" customFormat="1" ht="29" customHeight="1" spans="1:10">
      <c r="A10" s="25"/>
      <c r="B10" s="26"/>
      <c r="C10" s="23" t="s">
        <v>1857</v>
      </c>
      <c r="D10" s="23" t="s">
        <v>1858</v>
      </c>
      <c r="E10" s="24" t="s">
        <v>1859</v>
      </c>
      <c r="F10" s="23" t="s">
        <v>1848</v>
      </c>
      <c r="G10" s="24" t="s">
        <v>1860</v>
      </c>
      <c r="H10" s="23" t="s">
        <v>1853</v>
      </c>
      <c r="I10" s="23" t="s">
        <v>1861</v>
      </c>
      <c r="J10" s="24" t="s">
        <v>1862</v>
      </c>
    </row>
    <row r="11" s="12" customFormat="1" ht="29" customHeight="1" spans="1:10">
      <c r="A11" s="25"/>
      <c r="B11" s="26"/>
      <c r="C11" s="23" t="s">
        <v>1857</v>
      </c>
      <c r="D11" s="23" t="s">
        <v>1858</v>
      </c>
      <c r="E11" s="24" t="s">
        <v>1863</v>
      </c>
      <c r="F11" s="23" t="s">
        <v>1848</v>
      </c>
      <c r="G11" s="24" t="s">
        <v>1860</v>
      </c>
      <c r="H11" s="23" t="s">
        <v>1853</v>
      </c>
      <c r="I11" s="23" t="s">
        <v>1861</v>
      </c>
      <c r="J11" s="24" t="s">
        <v>1864</v>
      </c>
    </row>
    <row r="12" s="12" customFormat="1" ht="29" customHeight="1" spans="1:10">
      <c r="A12" s="25"/>
      <c r="B12" s="26"/>
      <c r="C12" s="23" t="s">
        <v>1857</v>
      </c>
      <c r="D12" s="23" t="s">
        <v>1858</v>
      </c>
      <c r="E12" s="24" t="s">
        <v>1865</v>
      </c>
      <c r="F12" s="23" t="s">
        <v>1848</v>
      </c>
      <c r="G12" s="24" t="s">
        <v>1860</v>
      </c>
      <c r="H12" s="23" t="s">
        <v>1853</v>
      </c>
      <c r="I12" s="23" t="s">
        <v>1861</v>
      </c>
      <c r="J12" s="24" t="s">
        <v>1866</v>
      </c>
    </row>
    <row r="13" s="12" customFormat="1" ht="29" customHeight="1" spans="1:10">
      <c r="A13" s="25"/>
      <c r="B13" s="26"/>
      <c r="C13" s="23" t="s">
        <v>1857</v>
      </c>
      <c r="D13" s="23" t="s">
        <v>1858</v>
      </c>
      <c r="E13" s="24" t="s">
        <v>1867</v>
      </c>
      <c r="F13" s="23" t="s">
        <v>1848</v>
      </c>
      <c r="G13" s="24" t="s">
        <v>1860</v>
      </c>
      <c r="H13" s="23" t="s">
        <v>1853</v>
      </c>
      <c r="I13" s="23" t="s">
        <v>1861</v>
      </c>
      <c r="J13" s="24" t="s">
        <v>1868</v>
      </c>
    </row>
    <row r="14" s="12" customFormat="1" ht="29" customHeight="1" spans="1:10">
      <c r="A14" s="25"/>
      <c r="B14" s="26"/>
      <c r="C14" s="23" t="s">
        <v>1857</v>
      </c>
      <c r="D14" s="23" t="s">
        <v>1869</v>
      </c>
      <c r="E14" s="24" t="s">
        <v>1870</v>
      </c>
      <c r="F14" s="23" t="s">
        <v>1871</v>
      </c>
      <c r="G14" s="24" t="s">
        <v>1872</v>
      </c>
      <c r="H14" s="23" t="s">
        <v>1873</v>
      </c>
      <c r="I14" s="23" t="s">
        <v>1845</v>
      </c>
      <c r="J14" s="24" t="s">
        <v>1874</v>
      </c>
    </row>
    <row r="15" s="12" customFormat="1" ht="29" customHeight="1" spans="1:10">
      <c r="A15" s="27"/>
      <c r="B15" s="28"/>
      <c r="C15" s="23" t="s">
        <v>1875</v>
      </c>
      <c r="D15" s="23" t="s">
        <v>1876</v>
      </c>
      <c r="E15" s="24" t="s">
        <v>1877</v>
      </c>
      <c r="F15" s="23" t="s">
        <v>1842</v>
      </c>
      <c r="G15" s="24" t="s">
        <v>1878</v>
      </c>
      <c r="H15" s="23" t="s">
        <v>1853</v>
      </c>
      <c r="I15" s="23" t="s">
        <v>1845</v>
      </c>
      <c r="J15" s="24" t="s">
        <v>1879</v>
      </c>
    </row>
    <row r="16" s="12" customFormat="1" ht="33.75" spans="1:10">
      <c r="A16" s="21" t="s">
        <v>1880</v>
      </c>
      <c r="B16" s="29" t="s">
        <v>1881</v>
      </c>
      <c r="C16" s="23" t="s">
        <v>1839</v>
      </c>
      <c r="D16" s="23" t="s">
        <v>1840</v>
      </c>
      <c r="E16" s="24" t="s">
        <v>1882</v>
      </c>
      <c r="F16" s="23" t="s">
        <v>1842</v>
      </c>
      <c r="G16" s="24" t="s">
        <v>1883</v>
      </c>
      <c r="H16" s="23" t="s">
        <v>1884</v>
      </c>
      <c r="I16" s="23" t="s">
        <v>1845</v>
      </c>
      <c r="J16" s="24" t="s">
        <v>1885</v>
      </c>
    </row>
    <row r="17" s="12" customFormat="1" ht="45" spans="1:10">
      <c r="A17" s="25"/>
      <c r="B17" s="30"/>
      <c r="C17" s="23" t="s">
        <v>1839</v>
      </c>
      <c r="D17" s="23" t="s">
        <v>1854</v>
      </c>
      <c r="E17" s="24" t="s">
        <v>1886</v>
      </c>
      <c r="F17" s="23" t="s">
        <v>1842</v>
      </c>
      <c r="G17" s="24" t="s">
        <v>1887</v>
      </c>
      <c r="H17" s="23" t="s">
        <v>1853</v>
      </c>
      <c r="I17" s="23" t="s">
        <v>1845</v>
      </c>
      <c r="J17" s="24" t="s">
        <v>1888</v>
      </c>
    </row>
    <row r="18" s="12" customFormat="1" ht="45" spans="1:10">
      <c r="A18" s="25"/>
      <c r="B18" s="30"/>
      <c r="C18" s="23" t="s">
        <v>1839</v>
      </c>
      <c r="D18" s="23" t="s">
        <v>1889</v>
      </c>
      <c r="E18" s="24" t="s">
        <v>1890</v>
      </c>
      <c r="F18" s="23" t="s">
        <v>1871</v>
      </c>
      <c r="G18" s="24" t="s">
        <v>1891</v>
      </c>
      <c r="H18" s="23" t="s">
        <v>1892</v>
      </c>
      <c r="I18" s="23" t="s">
        <v>1845</v>
      </c>
      <c r="J18" s="24" t="s">
        <v>1893</v>
      </c>
    </row>
    <row r="19" s="12" customFormat="1" ht="45" spans="1:10">
      <c r="A19" s="25"/>
      <c r="B19" s="30"/>
      <c r="C19" s="23" t="s">
        <v>1839</v>
      </c>
      <c r="D19" s="23" t="s">
        <v>1894</v>
      </c>
      <c r="E19" s="24" t="s">
        <v>1895</v>
      </c>
      <c r="F19" s="23" t="s">
        <v>1896</v>
      </c>
      <c r="G19" s="24" t="s">
        <v>1897</v>
      </c>
      <c r="H19" s="23" t="s">
        <v>1898</v>
      </c>
      <c r="I19" s="23" t="s">
        <v>1845</v>
      </c>
      <c r="J19" s="24" t="s">
        <v>1899</v>
      </c>
    </row>
    <row r="20" s="12" customFormat="1" ht="11.25" spans="1:10">
      <c r="A20" s="25"/>
      <c r="B20" s="30"/>
      <c r="C20" s="23" t="s">
        <v>1857</v>
      </c>
      <c r="D20" s="23" t="s">
        <v>1900</v>
      </c>
      <c r="E20" s="24" t="s">
        <v>1901</v>
      </c>
      <c r="F20" s="23" t="s">
        <v>1902</v>
      </c>
      <c r="G20" s="24" t="s">
        <v>1903</v>
      </c>
      <c r="H20" s="23" t="s">
        <v>1904</v>
      </c>
      <c r="I20" s="23" t="s">
        <v>1845</v>
      </c>
      <c r="J20" s="24" t="s">
        <v>1905</v>
      </c>
    </row>
    <row r="21" s="12" customFormat="1" ht="22.5" spans="1:10">
      <c r="A21" s="25"/>
      <c r="B21" s="30"/>
      <c r="C21" s="23" t="s">
        <v>1857</v>
      </c>
      <c r="D21" s="23" t="s">
        <v>1906</v>
      </c>
      <c r="E21" s="24" t="s">
        <v>1907</v>
      </c>
      <c r="F21" s="23" t="s">
        <v>1842</v>
      </c>
      <c r="G21" s="24" t="s">
        <v>1908</v>
      </c>
      <c r="H21" s="23" t="s">
        <v>1853</v>
      </c>
      <c r="I21" s="23" t="s">
        <v>1845</v>
      </c>
      <c r="J21" s="24" t="s">
        <v>1909</v>
      </c>
    </row>
    <row r="22" s="12" customFormat="1" ht="33.75" spans="1:10">
      <c r="A22" s="25"/>
      <c r="B22" s="30"/>
      <c r="C22" s="23" t="s">
        <v>1857</v>
      </c>
      <c r="D22" s="23" t="s">
        <v>1869</v>
      </c>
      <c r="E22" s="24" t="s">
        <v>1910</v>
      </c>
      <c r="F22" s="23" t="s">
        <v>1842</v>
      </c>
      <c r="G22" s="24" t="s">
        <v>1911</v>
      </c>
      <c r="H22" s="23" t="s">
        <v>1912</v>
      </c>
      <c r="I22" s="23" t="s">
        <v>1845</v>
      </c>
      <c r="J22" s="24" t="s">
        <v>1913</v>
      </c>
    </row>
    <row r="23" s="12" customFormat="1" ht="33.75" spans="1:10">
      <c r="A23" s="25"/>
      <c r="B23" s="30"/>
      <c r="C23" s="23" t="s">
        <v>1857</v>
      </c>
      <c r="D23" s="23" t="s">
        <v>1869</v>
      </c>
      <c r="E23" s="24" t="s">
        <v>1914</v>
      </c>
      <c r="F23" s="23" t="s">
        <v>1871</v>
      </c>
      <c r="G23" s="24" t="s">
        <v>1915</v>
      </c>
      <c r="H23" s="23" t="s">
        <v>1873</v>
      </c>
      <c r="I23" s="23" t="s">
        <v>1861</v>
      </c>
      <c r="J23" s="24" t="s">
        <v>1916</v>
      </c>
    </row>
    <row r="24" s="12" customFormat="1" ht="22.5" spans="1:10">
      <c r="A24" s="25"/>
      <c r="B24" s="30"/>
      <c r="C24" s="22" t="s">
        <v>1875</v>
      </c>
      <c r="D24" s="22" t="s">
        <v>1876</v>
      </c>
      <c r="E24" s="31" t="s">
        <v>1917</v>
      </c>
      <c r="F24" s="22" t="s">
        <v>1842</v>
      </c>
      <c r="G24" s="31" t="s">
        <v>1878</v>
      </c>
      <c r="H24" s="22" t="s">
        <v>1853</v>
      </c>
      <c r="I24" s="22" t="s">
        <v>1861</v>
      </c>
      <c r="J24" s="31" t="s">
        <v>1918</v>
      </c>
    </row>
    <row r="25" s="13" customFormat="1" ht="11.25" spans="1:10">
      <c r="A25" s="32" t="s">
        <v>1919</v>
      </c>
      <c r="B25" s="33"/>
      <c r="C25" s="33"/>
      <c r="D25" s="33"/>
      <c r="E25" s="33"/>
      <c r="F25" s="33"/>
      <c r="G25" s="33"/>
      <c r="H25" s="33"/>
      <c r="I25" s="33"/>
      <c r="J25" s="38"/>
    </row>
    <row r="26" s="12" customFormat="1" ht="11.25" spans="1:10">
      <c r="A26" s="34" t="s">
        <v>1920</v>
      </c>
      <c r="B26" s="26" t="s">
        <v>1921</v>
      </c>
      <c r="C26" s="28" t="s">
        <v>1839</v>
      </c>
      <c r="D26" s="28" t="s">
        <v>1840</v>
      </c>
      <c r="E26" s="35" t="s">
        <v>1922</v>
      </c>
      <c r="F26" s="28" t="s">
        <v>1871</v>
      </c>
      <c r="G26" s="35" t="s">
        <v>1923</v>
      </c>
      <c r="H26" s="28" t="s">
        <v>1924</v>
      </c>
      <c r="I26" s="28" t="s">
        <v>1845</v>
      </c>
      <c r="J26" s="35" t="s">
        <v>1925</v>
      </c>
    </row>
    <row r="27" s="12" customFormat="1" ht="11.25" spans="1:10">
      <c r="A27" s="25"/>
      <c r="B27" s="26"/>
      <c r="C27" s="23" t="s">
        <v>1839</v>
      </c>
      <c r="D27" s="23" t="s">
        <v>1840</v>
      </c>
      <c r="E27" s="24" t="s">
        <v>1926</v>
      </c>
      <c r="F27" s="23" t="s">
        <v>1842</v>
      </c>
      <c r="G27" s="24" t="s">
        <v>1927</v>
      </c>
      <c r="H27" s="23" t="s">
        <v>1928</v>
      </c>
      <c r="I27" s="23" t="s">
        <v>1845</v>
      </c>
      <c r="J27" s="24" t="s">
        <v>1929</v>
      </c>
    </row>
    <row r="28" s="12" customFormat="1" ht="11.25" spans="1:10">
      <c r="A28" s="25"/>
      <c r="B28" s="26"/>
      <c r="C28" s="23" t="s">
        <v>1839</v>
      </c>
      <c r="D28" s="23" t="s">
        <v>1840</v>
      </c>
      <c r="E28" s="24" t="s">
        <v>1930</v>
      </c>
      <c r="F28" s="23" t="s">
        <v>1848</v>
      </c>
      <c r="G28" s="24" t="s">
        <v>1852</v>
      </c>
      <c r="H28" s="23" t="s">
        <v>1853</v>
      </c>
      <c r="I28" s="23" t="s">
        <v>1845</v>
      </c>
      <c r="J28" s="24" t="s">
        <v>1931</v>
      </c>
    </row>
    <row r="29" s="12" customFormat="1" ht="22.5" spans="1:10">
      <c r="A29" s="25"/>
      <c r="B29" s="26"/>
      <c r="C29" s="23" t="s">
        <v>1839</v>
      </c>
      <c r="D29" s="23" t="s">
        <v>1854</v>
      </c>
      <c r="E29" s="24" t="s">
        <v>1932</v>
      </c>
      <c r="F29" s="23" t="s">
        <v>1848</v>
      </c>
      <c r="G29" s="24" t="s">
        <v>1878</v>
      </c>
      <c r="H29" s="23" t="s">
        <v>1853</v>
      </c>
      <c r="I29" s="23" t="s">
        <v>1845</v>
      </c>
      <c r="J29" s="24" t="s">
        <v>1933</v>
      </c>
    </row>
    <row r="30" s="12" customFormat="1" ht="11.25" spans="1:10">
      <c r="A30" s="25"/>
      <c r="B30" s="26"/>
      <c r="C30" s="23" t="s">
        <v>1839</v>
      </c>
      <c r="D30" s="23" t="s">
        <v>1889</v>
      </c>
      <c r="E30" s="24" t="s">
        <v>1934</v>
      </c>
      <c r="F30" s="23" t="s">
        <v>1848</v>
      </c>
      <c r="G30" s="24" t="s">
        <v>1935</v>
      </c>
      <c r="H30" s="23" t="s">
        <v>1936</v>
      </c>
      <c r="I30" s="23" t="s">
        <v>1845</v>
      </c>
      <c r="J30" s="24" t="s">
        <v>1937</v>
      </c>
    </row>
    <row r="31" s="12" customFormat="1" ht="11.25" spans="1:10">
      <c r="A31" s="25"/>
      <c r="B31" s="26"/>
      <c r="C31" s="23" t="s">
        <v>1839</v>
      </c>
      <c r="D31" s="23" t="s">
        <v>1894</v>
      </c>
      <c r="E31" s="24" t="s">
        <v>1938</v>
      </c>
      <c r="F31" s="23" t="s">
        <v>1871</v>
      </c>
      <c r="G31" s="24" t="s">
        <v>1939</v>
      </c>
      <c r="H31" s="23" t="s">
        <v>1940</v>
      </c>
      <c r="I31" s="23" t="s">
        <v>1845</v>
      </c>
      <c r="J31" s="24" t="s">
        <v>1941</v>
      </c>
    </row>
    <row r="32" s="12" customFormat="1" ht="11.25" spans="1:10">
      <c r="A32" s="25"/>
      <c r="B32" s="26"/>
      <c r="C32" s="23" t="s">
        <v>1839</v>
      </c>
      <c r="D32" s="23" t="s">
        <v>1894</v>
      </c>
      <c r="E32" s="24" t="s">
        <v>1942</v>
      </c>
      <c r="F32" s="23" t="s">
        <v>1871</v>
      </c>
      <c r="G32" s="24" t="s">
        <v>1943</v>
      </c>
      <c r="H32" s="23" t="s">
        <v>1944</v>
      </c>
      <c r="I32" s="23" t="s">
        <v>1845</v>
      </c>
      <c r="J32" s="24" t="s">
        <v>1945</v>
      </c>
    </row>
    <row r="33" s="12" customFormat="1" ht="11.25" spans="1:10">
      <c r="A33" s="25"/>
      <c r="B33" s="26"/>
      <c r="C33" s="23" t="s">
        <v>1857</v>
      </c>
      <c r="D33" s="23" t="s">
        <v>1900</v>
      </c>
      <c r="E33" s="24" t="s">
        <v>1946</v>
      </c>
      <c r="F33" s="23" t="s">
        <v>1848</v>
      </c>
      <c r="G33" s="24" t="s">
        <v>1947</v>
      </c>
      <c r="H33" s="23" t="s">
        <v>1904</v>
      </c>
      <c r="I33" s="23" t="s">
        <v>1845</v>
      </c>
      <c r="J33" s="24" t="s">
        <v>1948</v>
      </c>
    </row>
    <row r="34" s="12" customFormat="1" ht="22.5" spans="1:10">
      <c r="A34" s="25"/>
      <c r="B34" s="26"/>
      <c r="C34" s="23" t="s">
        <v>1857</v>
      </c>
      <c r="D34" s="23" t="s">
        <v>1858</v>
      </c>
      <c r="E34" s="24" t="s">
        <v>1949</v>
      </c>
      <c r="F34" s="23" t="s">
        <v>1848</v>
      </c>
      <c r="G34" s="24" t="s">
        <v>1950</v>
      </c>
      <c r="H34" s="23" t="s">
        <v>1853</v>
      </c>
      <c r="I34" s="23" t="s">
        <v>1845</v>
      </c>
      <c r="J34" s="24" t="s">
        <v>1951</v>
      </c>
    </row>
    <row r="35" s="12" customFormat="1" ht="33.75" spans="1:10">
      <c r="A35" s="25"/>
      <c r="B35" s="26"/>
      <c r="C35" s="23" t="s">
        <v>1857</v>
      </c>
      <c r="D35" s="23" t="s">
        <v>1858</v>
      </c>
      <c r="E35" s="24" t="s">
        <v>1952</v>
      </c>
      <c r="F35" s="23" t="s">
        <v>1871</v>
      </c>
      <c r="G35" s="24" t="s">
        <v>1953</v>
      </c>
      <c r="H35" s="23" t="s">
        <v>1848</v>
      </c>
      <c r="I35" s="23" t="s">
        <v>1861</v>
      </c>
      <c r="J35" s="24" t="s">
        <v>1954</v>
      </c>
    </row>
    <row r="36" s="12" customFormat="1" ht="33.75" spans="1:10">
      <c r="A36" s="25"/>
      <c r="B36" s="26"/>
      <c r="C36" s="23" t="s">
        <v>1857</v>
      </c>
      <c r="D36" s="23" t="s">
        <v>1906</v>
      </c>
      <c r="E36" s="24" t="s">
        <v>1955</v>
      </c>
      <c r="F36" s="23" t="s">
        <v>1848</v>
      </c>
      <c r="G36" s="24" t="s">
        <v>1953</v>
      </c>
      <c r="H36" s="23" t="s">
        <v>1853</v>
      </c>
      <c r="I36" s="23" t="s">
        <v>1845</v>
      </c>
      <c r="J36" s="24" t="s">
        <v>1956</v>
      </c>
    </row>
    <row r="37" s="12" customFormat="1" ht="33.75" spans="1:10">
      <c r="A37" s="25"/>
      <c r="B37" s="26"/>
      <c r="C37" s="23" t="s">
        <v>1857</v>
      </c>
      <c r="D37" s="23" t="s">
        <v>1869</v>
      </c>
      <c r="E37" s="24" t="s">
        <v>1957</v>
      </c>
      <c r="F37" s="23" t="s">
        <v>1842</v>
      </c>
      <c r="G37" s="24" t="s">
        <v>1860</v>
      </c>
      <c r="H37" s="23" t="s">
        <v>1853</v>
      </c>
      <c r="I37" s="23" t="s">
        <v>1845</v>
      </c>
      <c r="J37" s="24" t="s">
        <v>1958</v>
      </c>
    </row>
    <row r="38" s="12" customFormat="1" ht="22.5" spans="1:10">
      <c r="A38" s="25"/>
      <c r="B38" s="26"/>
      <c r="C38" s="22" t="s">
        <v>1875</v>
      </c>
      <c r="D38" s="22" t="s">
        <v>1876</v>
      </c>
      <c r="E38" s="31" t="s">
        <v>1959</v>
      </c>
      <c r="F38" s="22" t="s">
        <v>1842</v>
      </c>
      <c r="G38" s="31" t="s">
        <v>1960</v>
      </c>
      <c r="H38" s="22" t="s">
        <v>1853</v>
      </c>
      <c r="I38" s="22" t="s">
        <v>1845</v>
      </c>
      <c r="J38" s="31" t="s">
        <v>1961</v>
      </c>
    </row>
    <row r="39" s="14" customFormat="1" ht="11.25" spans="1:10">
      <c r="A39" s="36" t="s">
        <v>1962</v>
      </c>
      <c r="B39" s="36"/>
      <c r="C39" s="36"/>
      <c r="D39" s="36"/>
      <c r="E39" s="36"/>
      <c r="F39" s="36"/>
      <c r="G39" s="36"/>
      <c r="H39" s="36"/>
      <c r="I39" s="36"/>
      <c r="J39" s="36"/>
    </row>
    <row r="40" s="12" customFormat="1" ht="22.5" spans="1:10">
      <c r="A40" s="34" t="s">
        <v>1963</v>
      </c>
      <c r="B40" s="26" t="s">
        <v>1964</v>
      </c>
      <c r="C40" s="28" t="s">
        <v>1839</v>
      </c>
      <c r="D40" s="28" t="s">
        <v>1840</v>
      </c>
      <c r="E40" s="35" t="s">
        <v>1965</v>
      </c>
      <c r="F40" s="28" t="s">
        <v>1848</v>
      </c>
      <c r="G40" s="35" t="s">
        <v>1878</v>
      </c>
      <c r="H40" s="28" t="s">
        <v>1853</v>
      </c>
      <c r="I40" s="28" t="s">
        <v>1845</v>
      </c>
      <c r="J40" s="35" t="s">
        <v>1965</v>
      </c>
    </row>
    <row r="41" s="12" customFormat="1" ht="22.5" spans="1:10">
      <c r="A41" s="25"/>
      <c r="B41" s="26"/>
      <c r="C41" s="23" t="s">
        <v>1839</v>
      </c>
      <c r="D41" s="23" t="s">
        <v>1840</v>
      </c>
      <c r="E41" s="24" t="s">
        <v>1966</v>
      </c>
      <c r="F41" s="23" t="s">
        <v>1848</v>
      </c>
      <c r="G41" s="24" t="s">
        <v>1967</v>
      </c>
      <c r="H41" s="23" t="s">
        <v>1853</v>
      </c>
      <c r="I41" s="23" t="s">
        <v>1845</v>
      </c>
      <c r="J41" s="24" t="s">
        <v>1966</v>
      </c>
    </row>
    <row r="42" s="12" customFormat="1" ht="22.5" spans="1:10">
      <c r="A42" s="25"/>
      <c r="B42" s="26"/>
      <c r="C42" s="23" t="s">
        <v>1839</v>
      </c>
      <c r="D42" s="23" t="s">
        <v>1840</v>
      </c>
      <c r="E42" s="24" t="s">
        <v>1968</v>
      </c>
      <c r="F42" s="23" t="s">
        <v>1848</v>
      </c>
      <c r="G42" s="24" t="s">
        <v>1878</v>
      </c>
      <c r="H42" s="23" t="s">
        <v>1853</v>
      </c>
      <c r="I42" s="23" t="s">
        <v>1845</v>
      </c>
      <c r="J42" s="24" t="s">
        <v>1968</v>
      </c>
    </row>
    <row r="43" s="12" customFormat="1" ht="22.5" spans="1:10">
      <c r="A43" s="25"/>
      <c r="B43" s="26"/>
      <c r="C43" s="23" t="s">
        <v>1839</v>
      </c>
      <c r="D43" s="23" t="s">
        <v>1854</v>
      </c>
      <c r="E43" s="24" t="s">
        <v>1969</v>
      </c>
      <c r="F43" s="23" t="s">
        <v>1848</v>
      </c>
      <c r="G43" s="24" t="s">
        <v>1852</v>
      </c>
      <c r="H43" s="23" t="s">
        <v>1853</v>
      </c>
      <c r="I43" s="23" t="s">
        <v>1845</v>
      </c>
      <c r="J43" s="24" t="s">
        <v>1969</v>
      </c>
    </row>
    <row r="44" s="12" customFormat="1" ht="11.25" spans="1:10">
      <c r="A44" s="25"/>
      <c r="B44" s="26"/>
      <c r="C44" s="23" t="s">
        <v>1839</v>
      </c>
      <c r="D44" s="23" t="s">
        <v>1889</v>
      </c>
      <c r="E44" s="24" t="s">
        <v>1970</v>
      </c>
      <c r="F44" s="23" t="s">
        <v>1848</v>
      </c>
      <c r="G44" s="24" t="s">
        <v>1971</v>
      </c>
      <c r="H44" s="23" t="s">
        <v>1972</v>
      </c>
      <c r="I44" s="23" t="s">
        <v>1845</v>
      </c>
      <c r="J44" s="24" t="s">
        <v>1970</v>
      </c>
    </row>
    <row r="45" s="12" customFormat="1" ht="22.5" spans="1:10">
      <c r="A45" s="25"/>
      <c r="B45" s="26"/>
      <c r="C45" s="23" t="s">
        <v>1857</v>
      </c>
      <c r="D45" s="23" t="s">
        <v>1900</v>
      </c>
      <c r="E45" s="24" t="s">
        <v>1973</v>
      </c>
      <c r="F45" s="23" t="s">
        <v>1871</v>
      </c>
      <c r="G45" s="24" t="s">
        <v>1974</v>
      </c>
      <c r="H45" s="23" t="s">
        <v>1853</v>
      </c>
      <c r="I45" s="23" t="s">
        <v>1845</v>
      </c>
      <c r="J45" s="24" t="s">
        <v>1973</v>
      </c>
    </row>
    <row r="46" s="12" customFormat="1" ht="22.5" spans="1:10">
      <c r="A46" s="25"/>
      <c r="B46" s="26"/>
      <c r="C46" s="23" t="s">
        <v>1857</v>
      </c>
      <c r="D46" s="23" t="s">
        <v>1858</v>
      </c>
      <c r="E46" s="24" t="s">
        <v>1975</v>
      </c>
      <c r="F46" s="23" t="s">
        <v>1848</v>
      </c>
      <c r="G46" s="24" t="s">
        <v>1860</v>
      </c>
      <c r="H46" s="23" t="s">
        <v>1848</v>
      </c>
      <c r="I46" s="23" t="s">
        <v>1861</v>
      </c>
      <c r="J46" s="24" t="s">
        <v>1975</v>
      </c>
    </row>
    <row r="47" s="12" customFormat="1" ht="22.5" spans="1:10">
      <c r="A47" s="25"/>
      <c r="B47" s="26"/>
      <c r="C47" s="23" t="s">
        <v>1857</v>
      </c>
      <c r="D47" s="23" t="s">
        <v>1858</v>
      </c>
      <c r="E47" s="24" t="s">
        <v>1976</v>
      </c>
      <c r="F47" s="23" t="s">
        <v>1848</v>
      </c>
      <c r="G47" s="24" t="s">
        <v>1860</v>
      </c>
      <c r="H47" s="23" t="s">
        <v>1848</v>
      </c>
      <c r="I47" s="23" t="s">
        <v>1861</v>
      </c>
      <c r="J47" s="24" t="s">
        <v>1976</v>
      </c>
    </row>
    <row r="48" s="12" customFormat="1" ht="22.5" spans="1:10">
      <c r="A48" s="27"/>
      <c r="B48" s="28"/>
      <c r="C48" s="23" t="s">
        <v>1875</v>
      </c>
      <c r="D48" s="23" t="s">
        <v>1876</v>
      </c>
      <c r="E48" s="24" t="s">
        <v>1977</v>
      </c>
      <c r="F48" s="23" t="s">
        <v>1848</v>
      </c>
      <c r="G48" s="24" t="s">
        <v>1878</v>
      </c>
      <c r="H48" s="23" t="s">
        <v>1853</v>
      </c>
      <c r="I48" s="23" t="s">
        <v>1845</v>
      </c>
      <c r="J48" s="24" t="s">
        <v>1977</v>
      </c>
    </row>
    <row r="49" s="12" customFormat="1" ht="11.25" spans="1:10">
      <c r="A49" s="21" t="s">
        <v>1978</v>
      </c>
      <c r="B49" s="22" t="s">
        <v>1979</v>
      </c>
      <c r="C49" s="23" t="s">
        <v>1839</v>
      </c>
      <c r="D49" s="23" t="s">
        <v>1840</v>
      </c>
      <c r="E49" s="24" t="s">
        <v>1980</v>
      </c>
      <c r="F49" s="23" t="s">
        <v>1871</v>
      </c>
      <c r="G49" s="24" t="s">
        <v>1981</v>
      </c>
      <c r="H49" s="23" t="s">
        <v>1982</v>
      </c>
      <c r="I49" s="23" t="s">
        <v>1845</v>
      </c>
      <c r="J49" s="24" t="s">
        <v>1983</v>
      </c>
    </row>
    <row r="50" s="12" customFormat="1" ht="33.75" spans="1:10">
      <c r="A50" s="25"/>
      <c r="B50" s="26"/>
      <c r="C50" s="23" t="s">
        <v>1839</v>
      </c>
      <c r="D50" s="23" t="s">
        <v>1854</v>
      </c>
      <c r="E50" s="24" t="s">
        <v>1984</v>
      </c>
      <c r="F50" s="23" t="s">
        <v>1848</v>
      </c>
      <c r="G50" s="24" t="s">
        <v>1852</v>
      </c>
      <c r="H50" s="23" t="s">
        <v>1853</v>
      </c>
      <c r="I50" s="23" t="s">
        <v>1845</v>
      </c>
      <c r="J50" s="24" t="s">
        <v>1984</v>
      </c>
    </row>
    <row r="51" s="12" customFormat="1" ht="33.75" spans="1:10">
      <c r="A51" s="25"/>
      <c r="B51" s="26"/>
      <c r="C51" s="23" t="s">
        <v>1839</v>
      </c>
      <c r="D51" s="23" t="s">
        <v>1889</v>
      </c>
      <c r="E51" s="24" t="s">
        <v>1985</v>
      </c>
      <c r="F51" s="23" t="s">
        <v>1848</v>
      </c>
      <c r="G51" s="24" t="s">
        <v>1852</v>
      </c>
      <c r="H51" s="23" t="s">
        <v>1853</v>
      </c>
      <c r="I51" s="23" t="s">
        <v>1845</v>
      </c>
      <c r="J51" s="24" t="s">
        <v>1986</v>
      </c>
    </row>
    <row r="52" s="12" customFormat="1" ht="22.5" spans="1:10">
      <c r="A52" s="25"/>
      <c r="B52" s="26"/>
      <c r="C52" s="23" t="s">
        <v>1857</v>
      </c>
      <c r="D52" s="23" t="s">
        <v>1858</v>
      </c>
      <c r="E52" s="24" t="s">
        <v>1987</v>
      </c>
      <c r="F52" s="23" t="s">
        <v>1871</v>
      </c>
      <c r="G52" s="24" t="s">
        <v>1860</v>
      </c>
      <c r="H52" s="23" t="s">
        <v>1848</v>
      </c>
      <c r="I52" s="23" t="s">
        <v>1861</v>
      </c>
      <c r="J52" s="24" t="s">
        <v>1988</v>
      </c>
    </row>
    <row r="53" s="12" customFormat="1" ht="22.5" spans="1:10">
      <c r="A53" s="25"/>
      <c r="B53" s="26"/>
      <c r="C53" s="22" t="s">
        <v>1875</v>
      </c>
      <c r="D53" s="22" t="s">
        <v>1876</v>
      </c>
      <c r="E53" s="31" t="s">
        <v>1989</v>
      </c>
      <c r="F53" s="22" t="s">
        <v>1871</v>
      </c>
      <c r="G53" s="31" t="s">
        <v>1878</v>
      </c>
      <c r="H53" s="22" t="s">
        <v>1853</v>
      </c>
      <c r="I53" s="22" t="s">
        <v>1845</v>
      </c>
      <c r="J53" s="31" t="s">
        <v>1990</v>
      </c>
    </row>
    <row r="54" s="14" customFormat="1" ht="11.25" spans="1:10">
      <c r="A54" s="36" t="s">
        <v>1991</v>
      </c>
      <c r="B54" s="36"/>
      <c r="C54" s="36"/>
      <c r="D54" s="36"/>
      <c r="E54" s="36"/>
      <c r="F54" s="36"/>
      <c r="G54" s="36"/>
      <c r="H54" s="36"/>
      <c r="I54" s="36"/>
      <c r="J54" s="36"/>
    </row>
    <row r="55" s="12" customFormat="1" ht="22.5" spans="1:10">
      <c r="A55" s="34" t="s">
        <v>1992</v>
      </c>
      <c r="B55" s="26" t="s">
        <v>1993</v>
      </c>
      <c r="C55" s="28" t="s">
        <v>1839</v>
      </c>
      <c r="D55" s="28" t="s">
        <v>1840</v>
      </c>
      <c r="E55" s="35" t="s">
        <v>1994</v>
      </c>
      <c r="F55" s="28" t="s">
        <v>1848</v>
      </c>
      <c r="G55" s="35" t="s">
        <v>1995</v>
      </c>
      <c r="H55" s="28" t="s">
        <v>1853</v>
      </c>
      <c r="I55" s="28" t="s">
        <v>1845</v>
      </c>
      <c r="J55" s="35" t="s">
        <v>1996</v>
      </c>
    </row>
    <row r="56" s="12" customFormat="1" ht="22.5" spans="1:10">
      <c r="A56" s="25"/>
      <c r="B56" s="26"/>
      <c r="C56" s="23" t="s">
        <v>1839</v>
      </c>
      <c r="D56" s="23" t="s">
        <v>1840</v>
      </c>
      <c r="E56" s="24" t="s">
        <v>1997</v>
      </c>
      <c r="F56" s="23" t="s">
        <v>1848</v>
      </c>
      <c r="G56" s="24" t="s">
        <v>1995</v>
      </c>
      <c r="H56" s="23" t="s">
        <v>1853</v>
      </c>
      <c r="I56" s="23" t="s">
        <v>1845</v>
      </c>
      <c r="J56" s="24" t="s">
        <v>1998</v>
      </c>
    </row>
    <row r="57" s="12" customFormat="1" ht="22.5" spans="1:10">
      <c r="A57" s="25"/>
      <c r="B57" s="26"/>
      <c r="C57" s="23" t="s">
        <v>1839</v>
      </c>
      <c r="D57" s="23" t="s">
        <v>1840</v>
      </c>
      <c r="E57" s="24" t="s">
        <v>1999</v>
      </c>
      <c r="F57" s="23" t="s">
        <v>1848</v>
      </c>
      <c r="G57" s="24" t="s">
        <v>1908</v>
      </c>
      <c r="H57" s="23" t="s">
        <v>1853</v>
      </c>
      <c r="I57" s="23" t="s">
        <v>1845</v>
      </c>
      <c r="J57" s="24" t="s">
        <v>2000</v>
      </c>
    </row>
    <row r="58" s="12" customFormat="1" ht="11.25" spans="1:10">
      <c r="A58" s="25"/>
      <c r="B58" s="26"/>
      <c r="C58" s="23" t="s">
        <v>1839</v>
      </c>
      <c r="D58" s="23" t="s">
        <v>1854</v>
      </c>
      <c r="E58" s="24" t="s">
        <v>2001</v>
      </c>
      <c r="F58" s="23" t="s">
        <v>1848</v>
      </c>
      <c r="G58" s="24" t="s">
        <v>1878</v>
      </c>
      <c r="H58" s="23" t="s">
        <v>1853</v>
      </c>
      <c r="I58" s="23" t="s">
        <v>1861</v>
      </c>
      <c r="J58" s="24" t="s">
        <v>2002</v>
      </c>
    </row>
    <row r="59" s="12" customFormat="1" ht="11.25" spans="1:10">
      <c r="A59" s="25"/>
      <c r="B59" s="26"/>
      <c r="C59" s="23" t="s">
        <v>1839</v>
      </c>
      <c r="D59" s="23" t="s">
        <v>1854</v>
      </c>
      <c r="E59" s="24" t="s">
        <v>2003</v>
      </c>
      <c r="F59" s="23" t="s">
        <v>1848</v>
      </c>
      <c r="G59" s="24" t="s">
        <v>1852</v>
      </c>
      <c r="H59" s="23" t="s">
        <v>1853</v>
      </c>
      <c r="I59" s="23" t="s">
        <v>1861</v>
      </c>
      <c r="J59" s="24" t="s">
        <v>2004</v>
      </c>
    </row>
    <row r="60" s="12" customFormat="1" ht="22.5" spans="1:10">
      <c r="A60" s="25"/>
      <c r="B60" s="26"/>
      <c r="C60" s="23" t="s">
        <v>1857</v>
      </c>
      <c r="D60" s="23" t="s">
        <v>1900</v>
      </c>
      <c r="E60" s="24" t="s">
        <v>2005</v>
      </c>
      <c r="F60" s="23" t="s">
        <v>1848</v>
      </c>
      <c r="G60" s="24" t="s">
        <v>2006</v>
      </c>
      <c r="H60" s="23" t="s">
        <v>1904</v>
      </c>
      <c r="I60" s="23" t="s">
        <v>1845</v>
      </c>
      <c r="J60" s="24" t="s">
        <v>2007</v>
      </c>
    </row>
    <row r="61" s="12" customFormat="1" ht="22.5" spans="1:10">
      <c r="A61" s="25"/>
      <c r="B61" s="26"/>
      <c r="C61" s="23" t="s">
        <v>1857</v>
      </c>
      <c r="D61" s="23" t="s">
        <v>1858</v>
      </c>
      <c r="E61" s="24" t="s">
        <v>2008</v>
      </c>
      <c r="F61" s="23" t="s">
        <v>1848</v>
      </c>
      <c r="G61" s="24" t="s">
        <v>2009</v>
      </c>
      <c r="H61" s="23" t="s">
        <v>2010</v>
      </c>
      <c r="I61" s="23" t="s">
        <v>1845</v>
      </c>
      <c r="J61" s="24" t="s">
        <v>2011</v>
      </c>
    </row>
    <row r="62" s="12" customFormat="1" ht="22.5" spans="1:10">
      <c r="A62" s="25"/>
      <c r="B62" s="26"/>
      <c r="C62" s="23" t="s">
        <v>1857</v>
      </c>
      <c r="D62" s="23" t="s">
        <v>1858</v>
      </c>
      <c r="E62" s="24" t="s">
        <v>2012</v>
      </c>
      <c r="F62" s="23" t="s">
        <v>1848</v>
      </c>
      <c r="G62" s="24" t="s">
        <v>2009</v>
      </c>
      <c r="H62" s="23" t="s">
        <v>2010</v>
      </c>
      <c r="I62" s="23" t="s">
        <v>1845</v>
      </c>
      <c r="J62" s="24" t="s">
        <v>2013</v>
      </c>
    </row>
    <row r="63" s="12" customFormat="1" ht="33.75" spans="1:10">
      <c r="A63" s="25"/>
      <c r="B63" s="26"/>
      <c r="C63" s="23" t="s">
        <v>1857</v>
      </c>
      <c r="D63" s="23" t="s">
        <v>1858</v>
      </c>
      <c r="E63" s="24" t="s">
        <v>2014</v>
      </c>
      <c r="F63" s="23" t="s">
        <v>1848</v>
      </c>
      <c r="G63" s="24" t="s">
        <v>1860</v>
      </c>
      <c r="H63" s="23" t="s">
        <v>1848</v>
      </c>
      <c r="I63" s="23" t="s">
        <v>1861</v>
      </c>
      <c r="J63" s="24" t="s">
        <v>2015</v>
      </c>
    </row>
    <row r="64" s="12" customFormat="1" ht="11.25" spans="1:10">
      <c r="A64" s="25"/>
      <c r="B64" s="26"/>
      <c r="C64" s="23" t="s">
        <v>1857</v>
      </c>
      <c r="D64" s="23" t="s">
        <v>1858</v>
      </c>
      <c r="E64" s="24" t="s">
        <v>2016</v>
      </c>
      <c r="F64" s="23" t="s">
        <v>1848</v>
      </c>
      <c r="G64" s="24" t="s">
        <v>1974</v>
      </c>
      <c r="H64" s="23" t="s">
        <v>2017</v>
      </c>
      <c r="I64" s="23" t="s">
        <v>1845</v>
      </c>
      <c r="J64" s="24" t="s">
        <v>2018</v>
      </c>
    </row>
    <row r="65" s="12" customFormat="1" ht="22.5" spans="1:10">
      <c r="A65" s="25"/>
      <c r="B65" s="26"/>
      <c r="C65" s="23" t="s">
        <v>1857</v>
      </c>
      <c r="D65" s="23" t="s">
        <v>1858</v>
      </c>
      <c r="E65" s="24" t="s">
        <v>2019</v>
      </c>
      <c r="F65" s="23" t="s">
        <v>1848</v>
      </c>
      <c r="G65" s="24" t="s">
        <v>2020</v>
      </c>
      <c r="H65" s="23" t="s">
        <v>2010</v>
      </c>
      <c r="I65" s="23" t="s">
        <v>1845</v>
      </c>
      <c r="J65" s="24" t="s">
        <v>2021</v>
      </c>
    </row>
    <row r="66" s="12" customFormat="1" ht="56.25" spans="1:10">
      <c r="A66" s="25"/>
      <c r="B66" s="26"/>
      <c r="C66" s="23" t="s">
        <v>1857</v>
      </c>
      <c r="D66" s="23" t="s">
        <v>1869</v>
      </c>
      <c r="E66" s="24" t="s">
        <v>2022</v>
      </c>
      <c r="F66" s="23" t="s">
        <v>1848</v>
      </c>
      <c r="G66" s="24" t="s">
        <v>1860</v>
      </c>
      <c r="H66" s="23" t="s">
        <v>1848</v>
      </c>
      <c r="I66" s="23" t="s">
        <v>1861</v>
      </c>
      <c r="J66" s="24" t="s">
        <v>2023</v>
      </c>
    </row>
    <row r="67" s="12" customFormat="1" ht="22.5" spans="1:10">
      <c r="A67" s="25"/>
      <c r="B67" s="26"/>
      <c r="C67" s="22" t="s">
        <v>1875</v>
      </c>
      <c r="D67" s="22" t="s">
        <v>1876</v>
      </c>
      <c r="E67" s="31" t="s">
        <v>1989</v>
      </c>
      <c r="F67" s="22" t="s">
        <v>1848</v>
      </c>
      <c r="G67" s="31" t="s">
        <v>1878</v>
      </c>
      <c r="H67" s="22" t="s">
        <v>1853</v>
      </c>
      <c r="I67" s="22" t="s">
        <v>1861</v>
      </c>
      <c r="J67" s="31" t="s">
        <v>2024</v>
      </c>
    </row>
    <row r="68" s="14" customFormat="1" ht="11.25" spans="1:10">
      <c r="A68" s="36" t="s">
        <v>2025</v>
      </c>
      <c r="B68" s="36"/>
      <c r="C68" s="36"/>
      <c r="D68" s="36"/>
      <c r="E68" s="36"/>
      <c r="F68" s="36"/>
      <c r="G68" s="36"/>
      <c r="H68" s="36"/>
      <c r="I68" s="36"/>
      <c r="J68" s="36"/>
    </row>
    <row r="69" s="12" customFormat="1" ht="22.5" spans="1:10">
      <c r="A69" s="21" t="s">
        <v>2026</v>
      </c>
      <c r="B69" s="22" t="s">
        <v>2027</v>
      </c>
      <c r="C69" s="23" t="s">
        <v>1839</v>
      </c>
      <c r="D69" s="23" t="s">
        <v>1840</v>
      </c>
      <c r="E69" s="24" t="s">
        <v>2028</v>
      </c>
      <c r="F69" s="23" t="s">
        <v>1848</v>
      </c>
      <c r="G69" s="24" t="s">
        <v>1852</v>
      </c>
      <c r="H69" s="23" t="s">
        <v>1853</v>
      </c>
      <c r="I69" s="23" t="s">
        <v>1845</v>
      </c>
      <c r="J69" s="24" t="s">
        <v>2029</v>
      </c>
    </row>
    <row r="70" s="12" customFormat="1" ht="22.5" spans="1:10">
      <c r="A70" s="25"/>
      <c r="B70" s="39"/>
      <c r="C70" s="23" t="s">
        <v>1839</v>
      </c>
      <c r="D70" s="23" t="s">
        <v>1840</v>
      </c>
      <c r="E70" s="24" t="s">
        <v>2028</v>
      </c>
      <c r="F70" s="23" t="s">
        <v>1848</v>
      </c>
      <c r="G70" s="24" t="s">
        <v>1852</v>
      </c>
      <c r="H70" s="23" t="s">
        <v>1853</v>
      </c>
      <c r="I70" s="23" t="s">
        <v>1845</v>
      </c>
      <c r="J70" s="24" t="s">
        <v>2029</v>
      </c>
    </row>
    <row r="71" s="12" customFormat="1" ht="11.25" spans="1:10">
      <c r="A71" s="25"/>
      <c r="B71" s="39"/>
      <c r="C71" s="23" t="s">
        <v>1839</v>
      </c>
      <c r="D71" s="23" t="s">
        <v>1840</v>
      </c>
      <c r="E71" s="24" t="s">
        <v>2030</v>
      </c>
      <c r="F71" s="23" t="s">
        <v>1848</v>
      </c>
      <c r="G71" s="24" t="s">
        <v>2031</v>
      </c>
      <c r="H71" s="23" t="s">
        <v>2032</v>
      </c>
      <c r="I71" s="23" t="s">
        <v>1845</v>
      </c>
      <c r="J71" s="24" t="s">
        <v>2030</v>
      </c>
    </row>
    <row r="72" s="12" customFormat="1" ht="11.25" spans="1:10">
      <c r="A72" s="25"/>
      <c r="B72" s="39"/>
      <c r="C72" s="23" t="s">
        <v>1839</v>
      </c>
      <c r="D72" s="23" t="s">
        <v>1840</v>
      </c>
      <c r="E72" s="24" t="s">
        <v>2030</v>
      </c>
      <c r="F72" s="23" t="s">
        <v>1848</v>
      </c>
      <c r="G72" s="24" t="s">
        <v>2031</v>
      </c>
      <c r="H72" s="23" t="s">
        <v>2032</v>
      </c>
      <c r="I72" s="23" t="s">
        <v>1845</v>
      </c>
      <c r="J72" s="24" t="s">
        <v>2030</v>
      </c>
    </row>
    <row r="73" s="12" customFormat="1" ht="22.5" spans="1:10">
      <c r="A73" s="25"/>
      <c r="B73" s="39"/>
      <c r="C73" s="23" t="s">
        <v>1839</v>
      </c>
      <c r="D73" s="23" t="s">
        <v>1854</v>
      </c>
      <c r="E73" s="24" t="s">
        <v>2033</v>
      </c>
      <c r="F73" s="23" t="s">
        <v>1848</v>
      </c>
      <c r="G73" s="24" t="s">
        <v>1908</v>
      </c>
      <c r="H73" s="23" t="s">
        <v>1853</v>
      </c>
      <c r="I73" s="23" t="s">
        <v>1845</v>
      </c>
      <c r="J73" s="24" t="s">
        <v>2034</v>
      </c>
    </row>
    <row r="74" s="12" customFormat="1" ht="22.5" spans="1:10">
      <c r="A74" s="25"/>
      <c r="B74" s="39"/>
      <c r="C74" s="23" t="s">
        <v>1839</v>
      </c>
      <c r="D74" s="23" t="s">
        <v>1854</v>
      </c>
      <c r="E74" s="24" t="s">
        <v>2033</v>
      </c>
      <c r="F74" s="23" t="s">
        <v>1848</v>
      </c>
      <c r="G74" s="24" t="s">
        <v>1908</v>
      </c>
      <c r="H74" s="23" t="s">
        <v>1853</v>
      </c>
      <c r="I74" s="23" t="s">
        <v>1845</v>
      </c>
      <c r="J74" s="24" t="s">
        <v>2034</v>
      </c>
    </row>
    <row r="75" s="12" customFormat="1" ht="11.25" spans="1:10">
      <c r="A75" s="25"/>
      <c r="B75" s="39"/>
      <c r="C75" s="23" t="s">
        <v>1839</v>
      </c>
      <c r="D75" s="23" t="s">
        <v>1854</v>
      </c>
      <c r="E75" s="24" t="s">
        <v>2035</v>
      </c>
      <c r="F75" s="23" t="s">
        <v>1848</v>
      </c>
      <c r="G75" s="24" t="s">
        <v>1878</v>
      </c>
      <c r="H75" s="23" t="s">
        <v>1853</v>
      </c>
      <c r="I75" s="23" t="s">
        <v>1845</v>
      </c>
      <c r="J75" s="24" t="s">
        <v>2036</v>
      </c>
    </row>
    <row r="76" s="12" customFormat="1" ht="11.25" spans="1:10">
      <c r="A76" s="25"/>
      <c r="B76" s="39"/>
      <c r="C76" s="23" t="s">
        <v>1839</v>
      </c>
      <c r="D76" s="23" t="s">
        <v>1854</v>
      </c>
      <c r="E76" s="24" t="s">
        <v>2035</v>
      </c>
      <c r="F76" s="23" t="s">
        <v>1848</v>
      </c>
      <c r="G76" s="24" t="s">
        <v>1878</v>
      </c>
      <c r="H76" s="23" t="s">
        <v>1853</v>
      </c>
      <c r="I76" s="23" t="s">
        <v>1845</v>
      </c>
      <c r="J76" s="24" t="s">
        <v>2036</v>
      </c>
    </row>
    <row r="77" s="12" customFormat="1" ht="11.25" spans="1:10">
      <c r="A77" s="25"/>
      <c r="B77" s="39"/>
      <c r="C77" s="23" t="s">
        <v>1839</v>
      </c>
      <c r="D77" s="23" t="s">
        <v>1854</v>
      </c>
      <c r="E77" s="24" t="s">
        <v>2037</v>
      </c>
      <c r="F77" s="23" t="s">
        <v>1848</v>
      </c>
      <c r="G77" s="24" t="s">
        <v>2038</v>
      </c>
      <c r="H77" s="23" t="s">
        <v>1853</v>
      </c>
      <c r="I77" s="23" t="s">
        <v>1845</v>
      </c>
      <c r="J77" s="24" t="s">
        <v>2037</v>
      </c>
    </row>
    <row r="78" s="12" customFormat="1" ht="11.25" spans="1:10">
      <c r="A78" s="25"/>
      <c r="B78" s="39"/>
      <c r="C78" s="23" t="s">
        <v>1839</v>
      </c>
      <c r="D78" s="23" t="s">
        <v>1854</v>
      </c>
      <c r="E78" s="24" t="s">
        <v>2037</v>
      </c>
      <c r="F78" s="23" t="s">
        <v>1848</v>
      </c>
      <c r="G78" s="24" t="s">
        <v>2038</v>
      </c>
      <c r="H78" s="23" t="s">
        <v>1853</v>
      </c>
      <c r="I78" s="23" t="s">
        <v>1845</v>
      </c>
      <c r="J78" s="24" t="s">
        <v>2037</v>
      </c>
    </row>
    <row r="79" s="12" customFormat="1" ht="11.25" spans="1:10">
      <c r="A79" s="25"/>
      <c r="B79" s="39"/>
      <c r="C79" s="23" t="s">
        <v>1857</v>
      </c>
      <c r="D79" s="23" t="s">
        <v>1858</v>
      </c>
      <c r="E79" s="24" t="s">
        <v>2039</v>
      </c>
      <c r="F79" s="23" t="s">
        <v>1848</v>
      </c>
      <c r="G79" s="24" t="s">
        <v>2040</v>
      </c>
      <c r="H79" s="23" t="s">
        <v>1853</v>
      </c>
      <c r="I79" s="23" t="s">
        <v>1845</v>
      </c>
      <c r="J79" s="24" t="s">
        <v>2041</v>
      </c>
    </row>
    <row r="80" s="12" customFormat="1" ht="11.25" spans="1:10">
      <c r="A80" s="25"/>
      <c r="B80" s="39"/>
      <c r="C80" s="23" t="s">
        <v>1857</v>
      </c>
      <c r="D80" s="23" t="s">
        <v>1858</v>
      </c>
      <c r="E80" s="24" t="s">
        <v>2039</v>
      </c>
      <c r="F80" s="23" t="s">
        <v>1848</v>
      </c>
      <c r="G80" s="24" t="s">
        <v>2040</v>
      </c>
      <c r="H80" s="23" t="s">
        <v>1853</v>
      </c>
      <c r="I80" s="23" t="s">
        <v>1845</v>
      </c>
      <c r="J80" s="24" t="s">
        <v>2041</v>
      </c>
    </row>
    <row r="81" s="12" customFormat="1" ht="45" spans="1:10">
      <c r="A81" s="25"/>
      <c r="B81" s="39"/>
      <c r="C81" s="23" t="s">
        <v>1857</v>
      </c>
      <c r="D81" s="23" t="s">
        <v>1869</v>
      </c>
      <c r="E81" s="24" t="s">
        <v>2042</v>
      </c>
      <c r="F81" s="23" t="s">
        <v>1848</v>
      </c>
      <c r="G81" s="24" t="s">
        <v>2038</v>
      </c>
      <c r="H81" s="23" t="s">
        <v>1853</v>
      </c>
      <c r="I81" s="23" t="s">
        <v>1845</v>
      </c>
      <c r="J81" s="24" t="s">
        <v>2043</v>
      </c>
    </row>
    <row r="82" s="12" customFormat="1" ht="45" spans="1:10">
      <c r="A82" s="25"/>
      <c r="B82" s="39"/>
      <c r="C82" s="23" t="s">
        <v>1857</v>
      </c>
      <c r="D82" s="23" t="s">
        <v>1869</v>
      </c>
      <c r="E82" s="24" t="s">
        <v>2042</v>
      </c>
      <c r="F82" s="23" t="s">
        <v>1848</v>
      </c>
      <c r="G82" s="24" t="s">
        <v>2038</v>
      </c>
      <c r="H82" s="23" t="s">
        <v>1853</v>
      </c>
      <c r="I82" s="23" t="s">
        <v>1845</v>
      </c>
      <c r="J82" s="24" t="s">
        <v>2043</v>
      </c>
    </row>
    <row r="83" s="12" customFormat="1" ht="22.5" spans="1:10">
      <c r="A83" s="25"/>
      <c r="B83" s="39"/>
      <c r="C83" s="23" t="s">
        <v>1875</v>
      </c>
      <c r="D83" s="23" t="s">
        <v>1876</v>
      </c>
      <c r="E83" s="24" t="s">
        <v>2044</v>
      </c>
      <c r="F83" s="23" t="s">
        <v>1848</v>
      </c>
      <c r="G83" s="24" t="s">
        <v>1908</v>
      </c>
      <c r="H83" s="23" t="s">
        <v>1853</v>
      </c>
      <c r="I83" s="23" t="s">
        <v>1845</v>
      </c>
      <c r="J83" s="24" t="s">
        <v>2045</v>
      </c>
    </row>
    <row r="84" s="12" customFormat="1" ht="22.5" spans="1:10">
      <c r="A84" s="27"/>
      <c r="B84" s="40"/>
      <c r="C84" s="23" t="s">
        <v>1875</v>
      </c>
      <c r="D84" s="23" t="s">
        <v>1876</v>
      </c>
      <c r="E84" s="24" t="s">
        <v>2044</v>
      </c>
      <c r="F84" s="23" t="s">
        <v>1848</v>
      </c>
      <c r="G84" s="24" t="s">
        <v>1908</v>
      </c>
      <c r="H84" s="23" t="s">
        <v>1853</v>
      </c>
      <c r="I84" s="23" t="s">
        <v>1845</v>
      </c>
      <c r="J84" s="24" t="s">
        <v>2045</v>
      </c>
    </row>
    <row r="85" s="14" customFormat="1" ht="11.25" spans="1:10">
      <c r="A85" s="36" t="s">
        <v>2046</v>
      </c>
      <c r="B85" s="36"/>
      <c r="C85" s="36"/>
      <c r="D85" s="36"/>
      <c r="E85" s="36"/>
      <c r="F85" s="36"/>
      <c r="G85" s="36"/>
      <c r="H85" s="36"/>
      <c r="I85" s="36"/>
      <c r="J85" s="36"/>
    </row>
    <row r="86" s="12" customFormat="1" ht="11.25" spans="1:10">
      <c r="A86" s="34" t="s">
        <v>2047</v>
      </c>
      <c r="B86" s="26" t="s">
        <v>2048</v>
      </c>
      <c r="C86" s="28" t="s">
        <v>1839</v>
      </c>
      <c r="D86" s="28" t="s">
        <v>1840</v>
      </c>
      <c r="E86" s="35" t="s">
        <v>2049</v>
      </c>
      <c r="F86" s="28" t="s">
        <v>1842</v>
      </c>
      <c r="G86" s="35" t="s">
        <v>2050</v>
      </c>
      <c r="H86" s="28" t="s">
        <v>2051</v>
      </c>
      <c r="I86" s="28" t="s">
        <v>1845</v>
      </c>
      <c r="J86" s="35" t="s">
        <v>2052</v>
      </c>
    </row>
    <row r="87" s="12" customFormat="1" ht="11.25" spans="1:10">
      <c r="A87" s="25"/>
      <c r="B87" s="26"/>
      <c r="C87" s="23" t="s">
        <v>1839</v>
      </c>
      <c r="D87" s="23" t="s">
        <v>1840</v>
      </c>
      <c r="E87" s="24" t="s">
        <v>2053</v>
      </c>
      <c r="F87" s="23" t="s">
        <v>1848</v>
      </c>
      <c r="G87" s="24" t="s">
        <v>2054</v>
      </c>
      <c r="H87" s="23" t="s">
        <v>2051</v>
      </c>
      <c r="I87" s="23" t="s">
        <v>1845</v>
      </c>
      <c r="J87" s="24" t="s">
        <v>2055</v>
      </c>
    </row>
    <row r="88" s="12" customFormat="1" ht="11.25" spans="1:10">
      <c r="A88" s="25"/>
      <c r="B88" s="26"/>
      <c r="C88" s="23" t="s">
        <v>1839</v>
      </c>
      <c r="D88" s="23" t="s">
        <v>1840</v>
      </c>
      <c r="E88" s="24" t="s">
        <v>2056</v>
      </c>
      <c r="F88" s="23" t="s">
        <v>1848</v>
      </c>
      <c r="G88" s="24" t="s">
        <v>2057</v>
      </c>
      <c r="H88" s="23" t="s">
        <v>2058</v>
      </c>
      <c r="I88" s="23" t="s">
        <v>1845</v>
      </c>
      <c r="J88" s="24" t="s">
        <v>2059</v>
      </c>
    </row>
    <row r="89" s="12" customFormat="1" ht="11.25" spans="1:10">
      <c r="A89" s="25"/>
      <c r="B89" s="26"/>
      <c r="C89" s="23" t="s">
        <v>1839</v>
      </c>
      <c r="D89" s="23" t="s">
        <v>1840</v>
      </c>
      <c r="E89" s="24" t="s">
        <v>2060</v>
      </c>
      <c r="F89" s="23" t="s">
        <v>1848</v>
      </c>
      <c r="G89" s="24" t="s">
        <v>2061</v>
      </c>
      <c r="H89" s="23" t="s">
        <v>2051</v>
      </c>
      <c r="I89" s="23" t="s">
        <v>1845</v>
      </c>
      <c r="J89" s="24" t="s">
        <v>2062</v>
      </c>
    </row>
    <row r="90" s="12" customFormat="1" ht="11.25" spans="1:10">
      <c r="A90" s="25"/>
      <c r="B90" s="26"/>
      <c r="C90" s="23" t="s">
        <v>1839</v>
      </c>
      <c r="D90" s="23" t="s">
        <v>1840</v>
      </c>
      <c r="E90" s="24" t="s">
        <v>2063</v>
      </c>
      <c r="F90" s="23" t="s">
        <v>1848</v>
      </c>
      <c r="G90" s="24" t="s">
        <v>2040</v>
      </c>
      <c r="H90" s="23" t="s">
        <v>2058</v>
      </c>
      <c r="I90" s="23" t="s">
        <v>1845</v>
      </c>
      <c r="J90" s="24" t="s">
        <v>2064</v>
      </c>
    </row>
    <row r="91" s="12" customFormat="1" ht="11.25" spans="1:10">
      <c r="A91" s="25"/>
      <c r="B91" s="26"/>
      <c r="C91" s="23" t="s">
        <v>1839</v>
      </c>
      <c r="D91" s="23" t="s">
        <v>1854</v>
      </c>
      <c r="E91" s="24" t="s">
        <v>2065</v>
      </c>
      <c r="F91" s="23" t="s">
        <v>1848</v>
      </c>
      <c r="G91" s="24" t="s">
        <v>2066</v>
      </c>
      <c r="H91" s="23" t="s">
        <v>1853</v>
      </c>
      <c r="I91" s="23" t="s">
        <v>1845</v>
      </c>
      <c r="J91" s="24" t="s">
        <v>2067</v>
      </c>
    </row>
    <row r="92" s="12" customFormat="1" ht="11.25" spans="1:10">
      <c r="A92" s="25"/>
      <c r="B92" s="26"/>
      <c r="C92" s="23" t="s">
        <v>1857</v>
      </c>
      <c r="D92" s="23" t="s">
        <v>1900</v>
      </c>
      <c r="E92" s="24" t="s">
        <v>2068</v>
      </c>
      <c r="F92" s="23" t="s">
        <v>1842</v>
      </c>
      <c r="G92" s="24" t="s">
        <v>2069</v>
      </c>
      <c r="H92" s="23" t="s">
        <v>2070</v>
      </c>
      <c r="I92" s="23" t="s">
        <v>1845</v>
      </c>
      <c r="J92" s="24" t="s">
        <v>2071</v>
      </c>
    </row>
    <row r="93" s="12" customFormat="1" ht="11.25" spans="1:10">
      <c r="A93" s="25"/>
      <c r="B93" s="26"/>
      <c r="C93" s="23" t="s">
        <v>1857</v>
      </c>
      <c r="D93" s="23" t="s">
        <v>1900</v>
      </c>
      <c r="E93" s="24" t="s">
        <v>2072</v>
      </c>
      <c r="F93" s="23" t="s">
        <v>1848</v>
      </c>
      <c r="G93" s="24" t="s">
        <v>2073</v>
      </c>
      <c r="H93" s="23" t="s">
        <v>2070</v>
      </c>
      <c r="I93" s="23" t="s">
        <v>1845</v>
      </c>
      <c r="J93" s="24" t="s">
        <v>2074</v>
      </c>
    </row>
    <row r="94" s="12" customFormat="1" ht="11.25" spans="1:10">
      <c r="A94" s="25"/>
      <c r="B94" s="26"/>
      <c r="C94" s="23" t="s">
        <v>1857</v>
      </c>
      <c r="D94" s="23" t="s">
        <v>1900</v>
      </c>
      <c r="E94" s="24" t="s">
        <v>2075</v>
      </c>
      <c r="F94" s="23" t="s">
        <v>1848</v>
      </c>
      <c r="G94" s="24" t="s">
        <v>2076</v>
      </c>
      <c r="H94" s="23" t="s">
        <v>2070</v>
      </c>
      <c r="I94" s="23" t="s">
        <v>1845</v>
      </c>
      <c r="J94" s="24" t="s">
        <v>2077</v>
      </c>
    </row>
    <row r="95" s="12" customFormat="1" ht="11.25" spans="1:10">
      <c r="A95" s="25"/>
      <c r="B95" s="26"/>
      <c r="C95" s="23" t="s">
        <v>1857</v>
      </c>
      <c r="D95" s="23" t="s">
        <v>1900</v>
      </c>
      <c r="E95" s="24" t="s">
        <v>2078</v>
      </c>
      <c r="F95" s="23" t="s">
        <v>1848</v>
      </c>
      <c r="G95" s="24" t="s">
        <v>2066</v>
      </c>
      <c r="H95" s="23" t="s">
        <v>2070</v>
      </c>
      <c r="I95" s="23" t="s">
        <v>1845</v>
      </c>
      <c r="J95" s="24" t="s">
        <v>2079</v>
      </c>
    </row>
    <row r="96" s="12" customFormat="1" ht="11.25" spans="1:10">
      <c r="A96" s="25"/>
      <c r="B96" s="26"/>
      <c r="C96" s="23" t="s">
        <v>1857</v>
      </c>
      <c r="D96" s="23" t="s">
        <v>1900</v>
      </c>
      <c r="E96" s="24" t="s">
        <v>2080</v>
      </c>
      <c r="F96" s="23" t="s">
        <v>1848</v>
      </c>
      <c r="G96" s="24" t="s">
        <v>2081</v>
      </c>
      <c r="H96" s="23" t="s">
        <v>2070</v>
      </c>
      <c r="I96" s="23" t="s">
        <v>1845</v>
      </c>
      <c r="J96" s="24" t="s">
        <v>2082</v>
      </c>
    </row>
    <row r="97" s="12" customFormat="1" ht="22.5" spans="1:10">
      <c r="A97" s="25"/>
      <c r="B97" s="26"/>
      <c r="C97" s="23" t="s">
        <v>1857</v>
      </c>
      <c r="D97" s="23" t="s">
        <v>1858</v>
      </c>
      <c r="E97" s="24" t="s">
        <v>2083</v>
      </c>
      <c r="F97" s="23" t="s">
        <v>1848</v>
      </c>
      <c r="G97" s="24" t="s">
        <v>2084</v>
      </c>
      <c r="H97" s="23" t="s">
        <v>1853</v>
      </c>
      <c r="I97" s="23" t="s">
        <v>1845</v>
      </c>
      <c r="J97" s="24" t="s">
        <v>2085</v>
      </c>
    </row>
    <row r="98" s="12" customFormat="1" ht="11.25" spans="1:10">
      <c r="A98" s="25"/>
      <c r="B98" s="26"/>
      <c r="C98" s="23" t="s">
        <v>1857</v>
      </c>
      <c r="D98" s="23" t="s">
        <v>1906</v>
      </c>
      <c r="E98" s="24" t="s">
        <v>2086</v>
      </c>
      <c r="F98" s="23" t="s">
        <v>1848</v>
      </c>
      <c r="G98" s="24" t="s">
        <v>2087</v>
      </c>
      <c r="H98" s="23" t="s">
        <v>1848</v>
      </c>
      <c r="I98" s="23" t="s">
        <v>1861</v>
      </c>
      <c r="J98" s="24" t="s">
        <v>2088</v>
      </c>
    </row>
    <row r="99" s="12" customFormat="1" ht="22.5" spans="1:10">
      <c r="A99" s="25"/>
      <c r="B99" s="26"/>
      <c r="C99" s="22" t="s">
        <v>1875</v>
      </c>
      <c r="D99" s="22" t="s">
        <v>1876</v>
      </c>
      <c r="E99" s="31" t="s">
        <v>2089</v>
      </c>
      <c r="F99" s="22" t="s">
        <v>1842</v>
      </c>
      <c r="G99" s="31" t="s">
        <v>2090</v>
      </c>
      <c r="H99" s="22" t="s">
        <v>1853</v>
      </c>
      <c r="I99" s="22" t="s">
        <v>1845</v>
      </c>
      <c r="J99" s="31" t="s">
        <v>2091</v>
      </c>
    </row>
    <row r="100" s="14" customFormat="1" ht="11.25" spans="1:10">
      <c r="A100" s="36" t="s">
        <v>2092</v>
      </c>
      <c r="B100" s="36"/>
      <c r="C100" s="36"/>
      <c r="D100" s="36"/>
      <c r="E100" s="36"/>
      <c r="F100" s="36"/>
      <c r="G100" s="36"/>
      <c r="H100" s="36"/>
      <c r="I100" s="36"/>
      <c r="J100" s="36"/>
    </row>
    <row r="101" s="12" customFormat="1" ht="22.5" spans="1:10">
      <c r="A101" s="34" t="s">
        <v>2093</v>
      </c>
      <c r="B101" s="26" t="s">
        <v>2094</v>
      </c>
      <c r="C101" s="28" t="s">
        <v>1839</v>
      </c>
      <c r="D101" s="28" t="s">
        <v>1840</v>
      </c>
      <c r="E101" s="35" t="s">
        <v>2095</v>
      </c>
      <c r="F101" s="28" t="s">
        <v>1848</v>
      </c>
      <c r="G101" s="35" t="s">
        <v>2096</v>
      </c>
      <c r="H101" s="28" t="s">
        <v>2097</v>
      </c>
      <c r="I101" s="28" t="s">
        <v>1845</v>
      </c>
      <c r="J101" s="35" t="s">
        <v>2098</v>
      </c>
    </row>
    <row r="102" s="12" customFormat="1" ht="22.5" spans="1:10">
      <c r="A102" s="25"/>
      <c r="B102" s="26"/>
      <c r="C102" s="23" t="s">
        <v>1839</v>
      </c>
      <c r="D102" s="23" t="s">
        <v>1840</v>
      </c>
      <c r="E102" s="24" t="s">
        <v>2099</v>
      </c>
      <c r="F102" s="23" t="s">
        <v>1848</v>
      </c>
      <c r="G102" s="24" t="s">
        <v>2100</v>
      </c>
      <c r="H102" s="23" t="s">
        <v>2101</v>
      </c>
      <c r="I102" s="23" t="s">
        <v>1845</v>
      </c>
      <c r="J102" s="24" t="s">
        <v>2098</v>
      </c>
    </row>
    <row r="103" s="12" customFormat="1" ht="22.5" spans="1:10">
      <c r="A103" s="25"/>
      <c r="B103" s="26"/>
      <c r="C103" s="23" t="s">
        <v>1839</v>
      </c>
      <c r="D103" s="23" t="s">
        <v>1854</v>
      </c>
      <c r="E103" s="24" t="s">
        <v>2102</v>
      </c>
      <c r="F103" s="23" t="s">
        <v>1871</v>
      </c>
      <c r="G103" s="24" t="s">
        <v>2103</v>
      </c>
      <c r="H103" s="23" t="s">
        <v>1853</v>
      </c>
      <c r="I103" s="23" t="s">
        <v>1845</v>
      </c>
      <c r="J103" s="24" t="s">
        <v>2104</v>
      </c>
    </row>
    <row r="104" s="12" customFormat="1" ht="11.25" spans="1:10">
      <c r="A104" s="25"/>
      <c r="B104" s="26"/>
      <c r="C104" s="23" t="s">
        <v>1839</v>
      </c>
      <c r="D104" s="23" t="s">
        <v>1854</v>
      </c>
      <c r="E104" s="24" t="s">
        <v>2105</v>
      </c>
      <c r="F104" s="23" t="s">
        <v>1848</v>
      </c>
      <c r="G104" s="24" t="s">
        <v>2106</v>
      </c>
      <c r="H104" s="23" t="s">
        <v>2107</v>
      </c>
      <c r="I104" s="23" t="s">
        <v>1845</v>
      </c>
      <c r="J104" s="24" t="s">
        <v>2108</v>
      </c>
    </row>
    <row r="105" s="12" customFormat="1" ht="56.25" spans="1:10">
      <c r="A105" s="25"/>
      <c r="B105" s="26"/>
      <c r="C105" s="23" t="s">
        <v>1839</v>
      </c>
      <c r="D105" s="23" t="s">
        <v>1889</v>
      </c>
      <c r="E105" s="24" t="s">
        <v>2109</v>
      </c>
      <c r="F105" s="23" t="s">
        <v>1871</v>
      </c>
      <c r="G105" s="24" t="s">
        <v>2110</v>
      </c>
      <c r="H105" s="23" t="s">
        <v>2111</v>
      </c>
      <c r="I105" s="23" t="s">
        <v>1845</v>
      </c>
      <c r="J105" s="24" t="s">
        <v>2112</v>
      </c>
    </row>
    <row r="106" s="12" customFormat="1" ht="22.5" spans="1:10">
      <c r="A106" s="25"/>
      <c r="B106" s="26"/>
      <c r="C106" s="23" t="s">
        <v>1857</v>
      </c>
      <c r="D106" s="23" t="s">
        <v>1900</v>
      </c>
      <c r="E106" s="24" t="s">
        <v>2113</v>
      </c>
      <c r="F106" s="23" t="s">
        <v>1848</v>
      </c>
      <c r="G106" s="24" t="s">
        <v>2114</v>
      </c>
      <c r="H106" s="23" t="s">
        <v>2115</v>
      </c>
      <c r="I106" s="23" t="s">
        <v>1845</v>
      </c>
      <c r="J106" s="24" t="s">
        <v>2116</v>
      </c>
    </row>
    <row r="107" s="12" customFormat="1" ht="22.5" spans="1:10">
      <c r="A107" s="25"/>
      <c r="B107" s="26"/>
      <c r="C107" s="23" t="s">
        <v>1857</v>
      </c>
      <c r="D107" s="23" t="s">
        <v>1858</v>
      </c>
      <c r="E107" s="24" t="s">
        <v>2117</v>
      </c>
      <c r="F107" s="23" t="s">
        <v>1848</v>
      </c>
      <c r="G107" s="24" t="s">
        <v>2118</v>
      </c>
      <c r="H107" s="23" t="s">
        <v>2017</v>
      </c>
      <c r="I107" s="23" t="s">
        <v>1861</v>
      </c>
      <c r="J107" s="24" t="s">
        <v>2119</v>
      </c>
    </row>
    <row r="108" s="12" customFormat="1" ht="11.25" spans="1:10">
      <c r="A108" s="25"/>
      <c r="B108" s="26"/>
      <c r="C108" s="23" t="s">
        <v>1857</v>
      </c>
      <c r="D108" s="23" t="s">
        <v>1858</v>
      </c>
      <c r="E108" s="24" t="s">
        <v>2120</v>
      </c>
      <c r="F108" s="23" t="s">
        <v>1848</v>
      </c>
      <c r="G108" s="24" t="s">
        <v>2121</v>
      </c>
      <c r="H108" s="23" t="s">
        <v>1928</v>
      </c>
      <c r="I108" s="23" t="s">
        <v>1845</v>
      </c>
      <c r="J108" s="24" t="s">
        <v>2122</v>
      </c>
    </row>
    <row r="109" s="12" customFormat="1" ht="22.5" spans="1:10">
      <c r="A109" s="25"/>
      <c r="B109" s="26"/>
      <c r="C109" s="22" t="s">
        <v>1875</v>
      </c>
      <c r="D109" s="22" t="s">
        <v>1876</v>
      </c>
      <c r="E109" s="31" t="s">
        <v>1989</v>
      </c>
      <c r="F109" s="22" t="s">
        <v>1842</v>
      </c>
      <c r="G109" s="31" t="s">
        <v>1908</v>
      </c>
      <c r="H109" s="22" t="s">
        <v>1853</v>
      </c>
      <c r="I109" s="22" t="s">
        <v>1845</v>
      </c>
      <c r="J109" s="31" t="s">
        <v>2123</v>
      </c>
    </row>
    <row r="110" s="14" customFormat="1" ht="11.25" spans="1:10">
      <c r="A110" s="36" t="s">
        <v>2124</v>
      </c>
      <c r="B110" s="36"/>
      <c r="C110" s="36"/>
      <c r="D110" s="36"/>
      <c r="E110" s="36"/>
      <c r="F110" s="36"/>
      <c r="G110" s="36"/>
      <c r="H110" s="36"/>
      <c r="I110" s="36"/>
      <c r="J110" s="36"/>
    </row>
    <row r="111" s="12" customFormat="1" ht="22.5" spans="1:10">
      <c r="A111" s="34" t="s">
        <v>2125</v>
      </c>
      <c r="B111" s="26" t="s">
        <v>2126</v>
      </c>
      <c r="C111" s="28" t="s">
        <v>1839</v>
      </c>
      <c r="D111" s="28" t="s">
        <v>1840</v>
      </c>
      <c r="E111" s="35" t="s">
        <v>2127</v>
      </c>
      <c r="F111" s="28" t="s">
        <v>1848</v>
      </c>
      <c r="G111" s="35" t="s">
        <v>2106</v>
      </c>
      <c r="H111" s="28" t="s">
        <v>2128</v>
      </c>
      <c r="I111" s="28" t="s">
        <v>1845</v>
      </c>
      <c r="J111" s="35" t="s">
        <v>2129</v>
      </c>
    </row>
    <row r="112" s="12" customFormat="1" ht="22.5" spans="1:10">
      <c r="A112" s="25"/>
      <c r="B112" s="26"/>
      <c r="C112" s="23" t="s">
        <v>1839</v>
      </c>
      <c r="D112" s="23" t="s">
        <v>1840</v>
      </c>
      <c r="E112" s="24" t="s">
        <v>2130</v>
      </c>
      <c r="F112" s="23" t="s">
        <v>1848</v>
      </c>
      <c r="G112" s="24" t="s">
        <v>2131</v>
      </c>
      <c r="H112" s="23" t="s">
        <v>2032</v>
      </c>
      <c r="I112" s="23" t="s">
        <v>1845</v>
      </c>
      <c r="J112" s="24" t="s">
        <v>2132</v>
      </c>
    </row>
    <row r="113" s="12" customFormat="1" ht="22.5" spans="1:10">
      <c r="A113" s="25"/>
      <c r="B113" s="26"/>
      <c r="C113" s="23" t="s">
        <v>1839</v>
      </c>
      <c r="D113" s="23" t="s">
        <v>1840</v>
      </c>
      <c r="E113" s="24" t="s">
        <v>2130</v>
      </c>
      <c r="F113" s="23" t="s">
        <v>1848</v>
      </c>
      <c r="G113" s="24" t="s">
        <v>2133</v>
      </c>
      <c r="H113" s="23" t="s">
        <v>2134</v>
      </c>
      <c r="I113" s="23" t="s">
        <v>1845</v>
      </c>
      <c r="J113" s="24" t="s">
        <v>2132</v>
      </c>
    </row>
    <row r="114" s="12" customFormat="1" ht="22.5" spans="1:10">
      <c r="A114" s="25"/>
      <c r="B114" s="26"/>
      <c r="C114" s="23" t="s">
        <v>1839</v>
      </c>
      <c r="D114" s="23" t="s">
        <v>1854</v>
      </c>
      <c r="E114" s="24" t="s">
        <v>2135</v>
      </c>
      <c r="F114" s="23" t="s">
        <v>1848</v>
      </c>
      <c r="G114" s="24" t="s">
        <v>1878</v>
      </c>
      <c r="H114" s="23" t="s">
        <v>1853</v>
      </c>
      <c r="I114" s="23" t="s">
        <v>1845</v>
      </c>
      <c r="J114" s="24" t="s">
        <v>2136</v>
      </c>
    </row>
    <row r="115" s="12" customFormat="1" ht="22.5" spans="1:10">
      <c r="A115" s="25"/>
      <c r="B115" s="26"/>
      <c r="C115" s="23" t="s">
        <v>1839</v>
      </c>
      <c r="D115" s="23" t="s">
        <v>1889</v>
      </c>
      <c r="E115" s="24" t="s">
        <v>2137</v>
      </c>
      <c r="F115" s="23" t="s">
        <v>1848</v>
      </c>
      <c r="G115" s="24" t="s">
        <v>1852</v>
      </c>
      <c r="H115" s="23" t="s">
        <v>1853</v>
      </c>
      <c r="I115" s="23" t="s">
        <v>1845</v>
      </c>
      <c r="J115" s="24" t="s">
        <v>2138</v>
      </c>
    </row>
    <row r="116" s="12" customFormat="1" ht="11.25" spans="1:10">
      <c r="A116" s="25"/>
      <c r="B116" s="26"/>
      <c r="C116" s="23" t="s">
        <v>1857</v>
      </c>
      <c r="D116" s="23" t="s">
        <v>1900</v>
      </c>
      <c r="E116" s="24" t="s">
        <v>2139</v>
      </c>
      <c r="F116" s="23" t="s">
        <v>1848</v>
      </c>
      <c r="G116" s="24" t="s">
        <v>2140</v>
      </c>
      <c r="H116" s="23" t="s">
        <v>1853</v>
      </c>
      <c r="I116" s="23" t="s">
        <v>1845</v>
      </c>
      <c r="J116" s="24" t="s">
        <v>2141</v>
      </c>
    </row>
    <row r="117" s="12" customFormat="1" ht="11.25" spans="1:10">
      <c r="A117" s="25"/>
      <c r="B117" s="26"/>
      <c r="C117" s="23" t="s">
        <v>1857</v>
      </c>
      <c r="D117" s="23" t="s">
        <v>1858</v>
      </c>
      <c r="E117" s="24" t="s">
        <v>2142</v>
      </c>
      <c r="F117" s="23" t="s">
        <v>1848</v>
      </c>
      <c r="G117" s="24" t="s">
        <v>2140</v>
      </c>
      <c r="H117" s="23" t="s">
        <v>1853</v>
      </c>
      <c r="I117" s="23" t="s">
        <v>1845</v>
      </c>
      <c r="J117" s="24" t="s">
        <v>2143</v>
      </c>
    </row>
    <row r="118" s="12" customFormat="1" ht="11.25" spans="1:10">
      <c r="A118" s="25"/>
      <c r="B118" s="26"/>
      <c r="C118" s="23" t="s">
        <v>1857</v>
      </c>
      <c r="D118" s="23" t="s">
        <v>1906</v>
      </c>
      <c r="E118" s="24" t="s">
        <v>2144</v>
      </c>
      <c r="F118" s="23" t="s">
        <v>1848</v>
      </c>
      <c r="G118" s="24" t="s">
        <v>2140</v>
      </c>
      <c r="H118" s="23" t="s">
        <v>1853</v>
      </c>
      <c r="I118" s="23" t="s">
        <v>1845</v>
      </c>
      <c r="J118" s="24" t="s">
        <v>2145</v>
      </c>
    </row>
    <row r="119" s="12" customFormat="1" ht="22.5" spans="1:10">
      <c r="A119" s="27"/>
      <c r="B119" s="28"/>
      <c r="C119" s="23" t="s">
        <v>1875</v>
      </c>
      <c r="D119" s="23" t="s">
        <v>1876</v>
      </c>
      <c r="E119" s="24" t="s">
        <v>2146</v>
      </c>
      <c r="F119" s="23" t="s">
        <v>1848</v>
      </c>
      <c r="G119" s="24" t="s">
        <v>1860</v>
      </c>
      <c r="H119" s="23" t="s">
        <v>1853</v>
      </c>
      <c r="I119" s="23" t="s">
        <v>1845</v>
      </c>
      <c r="J119" s="24" t="s">
        <v>2147</v>
      </c>
    </row>
    <row r="120" s="12" customFormat="1" ht="22.5" spans="1:10">
      <c r="A120" s="22" t="s">
        <v>2148</v>
      </c>
      <c r="B120" s="22" t="s">
        <v>2149</v>
      </c>
      <c r="C120" s="23" t="s">
        <v>1839</v>
      </c>
      <c r="D120" s="23" t="s">
        <v>1840</v>
      </c>
      <c r="E120" s="24" t="s">
        <v>2150</v>
      </c>
      <c r="F120" s="23" t="s">
        <v>1871</v>
      </c>
      <c r="G120" s="24" t="s">
        <v>2151</v>
      </c>
      <c r="H120" s="23" t="s">
        <v>2152</v>
      </c>
      <c r="I120" s="23" t="s">
        <v>1845</v>
      </c>
      <c r="J120" s="24" t="s">
        <v>2153</v>
      </c>
    </row>
    <row r="121" s="12" customFormat="1" ht="22.5" spans="1:10">
      <c r="A121" s="39"/>
      <c r="B121" s="26"/>
      <c r="C121" s="23" t="s">
        <v>1839</v>
      </c>
      <c r="D121" s="23" t="s">
        <v>1840</v>
      </c>
      <c r="E121" s="24" t="s">
        <v>2154</v>
      </c>
      <c r="F121" s="23" t="s">
        <v>1871</v>
      </c>
      <c r="G121" s="24" t="s">
        <v>2155</v>
      </c>
      <c r="H121" s="23" t="s">
        <v>2156</v>
      </c>
      <c r="I121" s="23" t="s">
        <v>1845</v>
      </c>
      <c r="J121" s="24" t="s">
        <v>2157</v>
      </c>
    </row>
    <row r="122" s="12" customFormat="1" ht="11.25" spans="1:10">
      <c r="A122" s="39"/>
      <c r="B122" s="26"/>
      <c r="C122" s="23" t="s">
        <v>1839</v>
      </c>
      <c r="D122" s="23" t="s">
        <v>1840</v>
      </c>
      <c r="E122" s="24" t="s">
        <v>2158</v>
      </c>
      <c r="F122" s="23" t="s">
        <v>1848</v>
      </c>
      <c r="G122" s="24" t="s">
        <v>2159</v>
      </c>
      <c r="H122" s="23" t="s">
        <v>2160</v>
      </c>
      <c r="I122" s="23" t="s">
        <v>1845</v>
      </c>
      <c r="J122" s="24" t="s">
        <v>2158</v>
      </c>
    </row>
    <row r="123" s="12" customFormat="1" ht="22.5" spans="1:10">
      <c r="A123" s="39"/>
      <c r="B123" s="26"/>
      <c r="C123" s="23" t="s">
        <v>1839</v>
      </c>
      <c r="D123" s="23" t="s">
        <v>1840</v>
      </c>
      <c r="E123" s="24" t="s">
        <v>2161</v>
      </c>
      <c r="F123" s="23" t="s">
        <v>1848</v>
      </c>
      <c r="G123" s="24" t="s">
        <v>1852</v>
      </c>
      <c r="H123" s="23" t="s">
        <v>1853</v>
      </c>
      <c r="I123" s="23" t="s">
        <v>1845</v>
      </c>
      <c r="J123" s="24" t="s">
        <v>2162</v>
      </c>
    </row>
    <row r="124" s="12" customFormat="1" ht="22.5" spans="1:10">
      <c r="A124" s="39"/>
      <c r="B124" s="26"/>
      <c r="C124" s="23" t="s">
        <v>1839</v>
      </c>
      <c r="D124" s="23" t="s">
        <v>1840</v>
      </c>
      <c r="E124" s="24" t="s">
        <v>2163</v>
      </c>
      <c r="F124" s="23" t="s">
        <v>1848</v>
      </c>
      <c r="G124" s="24" t="s">
        <v>1852</v>
      </c>
      <c r="H124" s="23" t="s">
        <v>1853</v>
      </c>
      <c r="I124" s="23" t="s">
        <v>1845</v>
      </c>
      <c r="J124" s="24" t="s">
        <v>2164</v>
      </c>
    </row>
    <row r="125" s="12" customFormat="1" ht="22.5" spans="1:10">
      <c r="A125" s="39"/>
      <c r="B125" s="26"/>
      <c r="C125" s="23" t="s">
        <v>1839</v>
      </c>
      <c r="D125" s="23" t="s">
        <v>1840</v>
      </c>
      <c r="E125" s="24" t="s">
        <v>2165</v>
      </c>
      <c r="F125" s="23" t="s">
        <v>1848</v>
      </c>
      <c r="G125" s="24" t="s">
        <v>1852</v>
      </c>
      <c r="H125" s="23" t="s">
        <v>1853</v>
      </c>
      <c r="I125" s="23" t="s">
        <v>1845</v>
      </c>
      <c r="J125" s="24" t="s">
        <v>2166</v>
      </c>
    </row>
    <row r="126" s="12" customFormat="1" ht="22.5" spans="1:10">
      <c r="A126" s="39"/>
      <c r="B126" s="26"/>
      <c r="C126" s="23" t="s">
        <v>1839</v>
      </c>
      <c r="D126" s="23" t="s">
        <v>1840</v>
      </c>
      <c r="E126" s="24" t="s">
        <v>2167</v>
      </c>
      <c r="F126" s="23" t="s">
        <v>1848</v>
      </c>
      <c r="G126" s="24" t="s">
        <v>1852</v>
      </c>
      <c r="H126" s="23" t="s">
        <v>1853</v>
      </c>
      <c r="I126" s="23" t="s">
        <v>1845</v>
      </c>
      <c r="J126" s="24" t="s">
        <v>2168</v>
      </c>
    </row>
    <row r="127" s="12" customFormat="1" ht="11.25" spans="1:10">
      <c r="A127" s="39"/>
      <c r="B127" s="26"/>
      <c r="C127" s="23" t="s">
        <v>1839</v>
      </c>
      <c r="D127" s="23" t="s">
        <v>1854</v>
      </c>
      <c r="E127" s="24" t="s">
        <v>2169</v>
      </c>
      <c r="F127" s="23" t="s">
        <v>1871</v>
      </c>
      <c r="G127" s="24" t="s">
        <v>2170</v>
      </c>
      <c r="H127" s="23" t="s">
        <v>1853</v>
      </c>
      <c r="I127" s="23" t="s">
        <v>1845</v>
      </c>
      <c r="J127" s="24" t="s">
        <v>2171</v>
      </c>
    </row>
    <row r="128" s="12" customFormat="1" ht="22.5" spans="1:10">
      <c r="A128" s="39"/>
      <c r="B128" s="26"/>
      <c r="C128" s="23" t="s">
        <v>1839</v>
      </c>
      <c r="D128" s="23" t="s">
        <v>1889</v>
      </c>
      <c r="E128" s="24" t="s">
        <v>2172</v>
      </c>
      <c r="F128" s="23" t="s">
        <v>1848</v>
      </c>
      <c r="G128" s="24" t="s">
        <v>1852</v>
      </c>
      <c r="H128" s="23" t="s">
        <v>1853</v>
      </c>
      <c r="I128" s="23" t="s">
        <v>1845</v>
      </c>
      <c r="J128" s="24" t="s">
        <v>2173</v>
      </c>
    </row>
    <row r="129" s="12" customFormat="1" ht="11.25" spans="1:10">
      <c r="A129" s="39"/>
      <c r="B129" s="26"/>
      <c r="C129" s="23" t="s">
        <v>1839</v>
      </c>
      <c r="D129" s="23" t="s">
        <v>1889</v>
      </c>
      <c r="E129" s="24" t="s">
        <v>2174</v>
      </c>
      <c r="F129" s="23" t="s">
        <v>1848</v>
      </c>
      <c r="G129" s="24" t="s">
        <v>2175</v>
      </c>
      <c r="H129" s="23" t="s">
        <v>1972</v>
      </c>
      <c r="I129" s="23" t="s">
        <v>1845</v>
      </c>
      <c r="J129" s="24" t="s">
        <v>2176</v>
      </c>
    </row>
    <row r="130" s="12" customFormat="1" ht="11.25" spans="1:10">
      <c r="A130" s="39"/>
      <c r="B130" s="26"/>
      <c r="C130" s="23" t="s">
        <v>1857</v>
      </c>
      <c r="D130" s="23" t="s">
        <v>1900</v>
      </c>
      <c r="E130" s="24" t="s">
        <v>2177</v>
      </c>
      <c r="F130" s="23" t="s">
        <v>1871</v>
      </c>
      <c r="G130" s="24" t="s">
        <v>2178</v>
      </c>
      <c r="H130" s="23" t="s">
        <v>2179</v>
      </c>
      <c r="I130" s="23" t="s">
        <v>1845</v>
      </c>
      <c r="J130" s="24" t="s">
        <v>2180</v>
      </c>
    </row>
    <row r="131" s="12" customFormat="1" ht="33.75" spans="1:10">
      <c r="A131" s="39"/>
      <c r="B131" s="26"/>
      <c r="C131" s="23" t="s">
        <v>1857</v>
      </c>
      <c r="D131" s="23" t="s">
        <v>1858</v>
      </c>
      <c r="E131" s="24" t="s">
        <v>2181</v>
      </c>
      <c r="F131" s="23" t="s">
        <v>1848</v>
      </c>
      <c r="G131" s="24" t="s">
        <v>1852</v>
      </c>
      <c r="H131" s="23" t="s">
        <v>1853</v>
      </c>
      <c r="I131" s="23" t="s">
        <v>1845</v>
      </c>
      <c r="J131" s="24" t="s">
        <v>2181</v>
      </c>
    </row>
    <row r="132" s="12" customFormat="1" ht="11.25" spans="1:10">
      <c r="A132" s="39"/>
      <c r="B132" s="26"/>
      <c r="C132" s="23" t="s">
        <v>1857</v>
      </c>
      <c r="D132" s="23" t="s">
        <v>1858</v>
      </c>
      <c r="E132" s="24" t="s">
        <v>2182</v>
      </c>
      <c r="F132" s="23" t="s">
        <v>1848</v>
      </c>
      <c r="G132" s="24" t="s">
        <v>1860</v>
      </c>
      <c r="H132" s="23" t="s">
        <v>1848</v>
      </c>
      <c r="I132" s="23" t="s">
        <v>1861</v>
      </c>
      <c r="J132" s="24" t="s">
        <v>2182</v>
      </c>
    </row>
    <row r="133" s="12" customFormat="1" ht="22.5" spans="1:10">
      <c r="A133" s="39"/>
      <c r="B133" s="26"/>
      <c r="C133" s="23" t="s">
        <v>1857</v>
      </c>
      <c r="D133" s="23" t="s">
        <v>1869</v>
      </c>
      <c r="E133" s="24" t="s">
        <v>2183</v>
      </c>
      <c r="F133" s="23" t="s">
        <v>1848</v>
      </c>
      <c r="G133" s="24" t="s">
        <v>2184</v>
      </c>
      <c r="H133" s="23" t="s">
        <v>1848</v>
      </c>
      <c r="I133" s="23" t="s">
        <v>1861</v>
      </c>
      <c r="J133" s="24" t="s">
        <v>2183</v>
      </c>
    </row>
    <row r="134" s="12" customFormat="1" ht="22.5" spans="1:10">
      <c r="A134" s="39"/>
      <c r="B134" s="26"/>
      <c r="C134" s="22" t="s">
        <v>1875</v>
      </c>
      <c r="D134" s="22" t="s">
        <v>1876</v>
      </c>
      <c r="E134" s="31" t="s">
        <v>2185</v>
      </c>
      <c r="F134" s="22" t="s">
        <v>1871</v>
      </c>
      <c r="G134" s="31" t="s">
        <v>1908</v>
      </c>
      <c r="H134" s="22" t="s">
        <v>1853</v>
      </c>
      <c r="I134" s="22" t="s">
        <v>1845</v>
      </c>
      <c r="J134" s="31" t="s">
        <v>2186</v>
      </c>
    </row>
    <row r="135" s="14" customFormat="1" ht="11.25" spans="1:10">
      <c r="A135" s="36" t="s">
        <v>2187</v>
      </c>
      <c r="B135" s="36"/>
      <c r="C135" s="36"/>
      <c r="D135" s="36"/>
      <c r="E135" s="36"/>
      <c r="F135" s="36"/>
      <c r="G135" s="36"/>
      <c r="H135" s="36"/>
      <c r="I135" s="36"/>
      <c r="J135" s="36"/>
    </row>
    <row r="136" s="12" customFormat="1" ht="22.5" spans="1:10">
      <c r="A136" s="41" t="s">
        <v>2188</v>
      </c>
      <c r="B136" s="42" t="s">
        <v>2189</v>
      </c>
      <c r="C136" s="42" t="s">
        <v>1839</v>
      </c>
      <c r="D136" s="42" t="s">
        <v>1840</v>
      </c>
      <c r="E136" s="43" t="s">
        <v>2190</v>
      </c>
      <c r="F136" s="42" t="s">
        <v>1848</v>
      </c>
      <c r="G136" s="43" t="s">
        <v>2191</v>
      </c>
      <c r="H136" s="42" t="s">
        <v>2032</v>
      </c>
      <c r="I136" s="42" t="s">
        <v>1845</v>
      </c>
      <c r="J136" s="43" t="s">
        <v>2192</v>
      </c>
    </row>
    <row r="137" s="12" customFormat="1" ht="22.5" spans="1:10">
      <c r="A137" s="44"/>
      <c r="B137" s="42"/>
      <c r="C137" s="42" t="s">
        <v>1839</v>
      </c>
      <c r="D137" s="42" t="s">
        <v>1840</v>
      </c>
      <c r="E137" s="43" t="s">
        <v>2193</v>
      </c>
      <c r="F137" s="42" t="s">
        <v>1848</v>
      </c>
      <c r="G137" s="43" t="s">
        <v>2194</v>
      </c>
      <c r="H137" s="42" t="s">
        <v>2032</v>
      </c>
      <c r="I137" s="42" t="s">
        <v>1845</v>
      </c>
      <c r="J137" s="43" t="s">
        <v>2195</v>
      </c>
    </row>
    <row r="138" s="12" customFormat="1" ht="22.5" spans="1:10">
      <c r="A138" s="44"/>
      <c r="B138" s="42"/>
      <c r="C138" s="42" t="s">
        <v>1839</v>
      </c>
      <c r="D138" s="42" t="s">
        <v>1894</v>
      </c>
      <c r="E138" s="43" t="s">
        <v>2196</v>
      </c>
      <c r="F138" s="42" t="s">
        <v>1848</v>
      </c>
      <c r="G138" s="43" t="s">
        <v>2197</v>
      </c>
      <c r="H138" s="42" t="s">
        <v>2070</v>
      </c>
      <c r="I138" s="42" t="s">
        <v>1845</v>
      </c>
      <c r="J138" s="43" t="s">
        <v>2198</v>
      </c>
    </row>
    <row r="139" s="12" customFormat="1" ht="22.5" spans="1:10">
      <c r="A139" s="44"/>
      <c r="B139" s="42"/>
      <c r="C139" s="42" t="s">
        <v>1857</v>
      </c>
      <c r="D139" s="42" t="s">
        <v>1900</v>
      </c>
      <c r="E139" s="43" t="s">
        <v>2199</v>
      </c>
      <c r="F139" s="42" t="s">
        <v>1848</v>
      </c>
      <c r="G139" s="43" t="s">
        <v>2106</v>
      </c>
      <c r="H139" s="42" t="s">
        <v>2070</v>
      </c>
      <c r="I139" s="42" t="s">
        <v>1845</v>
      </c>
      <c r="J139" s="43" t="s">
        <v>2200</v>
      </c>
    </row>
    <row r="140" s="12" customFormat="1" ht="22.5" spans="1:10">
      <c r="A140" s="44"/>
      <c r="B140" s="42"/>
      <c r="C140" s="42" t="s">
        <v>1857</v>
      </c>
      <c r="D140" s="42" t="s">
        <v>1900</v>
      </c>
      <c r="E140" s="43" t="s">
        <v>2201</v>
      </c>
      <c r="F140" s="42" t="s">
        <v>1848</v>
      </c>
      <c r="G140" s="43" t="s">
        <v>1872</v>
      </c>
      <c r="H140" s="42" t="s">
        <v>1853</v>
      </c>
      <c r="I140" s="42" t="s">
        <v>1861</v>
      </c>
      <c r="J140" s="43" t="s">
        <v>2202</v>
      </c>
    </row>
    <row r="141" s="12" customFormat="1" ht="22.5" spans="1:10">
      <c r="A141" s="44"/>
      <c r="B141" s="42"/>
      <c r="C141" s="42" t="s">
        <v>1857</v>
      </c>
      <c r="D141" s="42" t="s">
        <v>1858</v>
      </c>
      <c r="E141" s="43" t="s">
        <v>2203</v>
      </c>
      <c r="F141" s="42" t="s">
        <v>1848</v>
      </c>
      <c r="G141" s="43" t="s">
        <v>2204</v>
      </c>
      <c r="H141" s="42" t="s">
        <v>2032</v>
      </c>
      <c r="I141" s="42" t="s">
        <v>1845</v>
      </c>
      <c r="J141" s="43" t="s">
        <v>2205</v>
      </c>
    </row>
    <row r="142" s="12" customFormat="1" ht="33.75" spans="1:10">
      <c r="A142" s="44"/>
      <c r="B142" s="42"/>
      <c r="C142" s="42" t="s">
        <v>1875</v>
      </c>
      <c r="D142" s="42" t="s">
        <v>1876</v>
      </c>
      <c r="E142" s="43" t="s">
        <v>2206</v>
      </c>
      <c r="F142" s="42" t="s">
        <v>1848</v>
      </c>
      <c r="G142" s="43" t="s">
        <v>2038</v>
      </c>
      <c r="H142" s="42" t="s">
        <v>1853</v>
      </c>
      <c r="I142" s="42" t="s">
        <v>1861</v>
      </c>
      <c r="J142" s="43" t="s">
        <v>2206</v>
      </c>
    </row>
    <row r="143" s="14" customFormat="1" ht="11.25" spans="1:10">
      <c r="A143" s="36" t="s">
        <v>2207</v>
      </c>
      <c r="B143" s="36"/>
      <c r="C143" s="36"/>
      <c r="D143" s="36"/>
      <c r="E143" s="36"/>
      <c r="F143" s="36"/>
      <c r="G143" s="36"/>
      <c r="H143" s="36"/>
      <c r="I143" s="36"/>
      <c r="J143" s="36"/>
    </row>
    <row r="144" s="12" customFormat="1" ht="11.25" spans="1:10">
      <c r="A144" s="34" t="s">
        <v>2208</v>
      </c>
      <c r="B144" s="26" t="s">
        <v>2209</v>
      </c>
      <c r="C144" s="28" t="s">
        <v>1839</v>
      </c>
      <c r="D144" s="28" t="s">
        <v>1840</v>
      </c>
      <c r="E144" s="35" t="s">
        <v>2210</v>
      </c>
      <c r="F144" s="28" t="s">
        <v>1848</v>
      </c>
      <c r="G144" s="35" t="s">
        <v>1974</v>
      </c>
      <c r="H144" s="28" t="s">
        <v>2010</v>
      </c>
      <c r="I144" s="28" t="s">
        <v>1845</v>
      </c>
      <c r="J144" s="35" t="s">
        <v>2211</v>
      </c>
    </row>
    <row r="145" s="12" customFormat="1" ht="11.25" spans="1:10">
      <c r="A145" s="25"/>
      <c r="B145" s="26"/>
      <c r="C145" s="23" t="s">
        <v>1839</v>
      </c>
      <c r="D145" s="23" t="s">
        <v>1840</v>
      </c>
      <c r="E145" s="24" t="s">
        <v>2212</v>
      </c>
      <c r="F145" s="23" t="s">
        <v>1848</v>
      </c>
      <c r="G145" s="24" t="s">
        <v>2100</v>
      </c>
      <c r="H145" s="23" t="s">
        <v>2213</v>
      </c>
      <c r="I145" s="23" t="s">
        <v>1845</v>
      </c>
      <c r="J145" s="24" t="s">
        <v>2211</v>
      </c>
    </row>
    <row r="146" s="12" customFormat="1" ht="11.25" spans="1:10">
      <c r="A146" s="25"/>
      <c r="B146" s="26"/>
      <c r="C146" s="23" t="s">
        <v>1839</v>
      </c>
      <c r="D146" s="23" t="s">
        <v>1840</v>
      </c>
      <c r="E146" s="24" t="s">
        <v>2214</v>
      </c>
      <c r="F146" s="23" t="s">
        <v>1871</v>
      </c>
      <c r="G146" s="24" t="s">
        <v>2194</v>
      </c>
      <c r="H146" s="23" t="s">
        <v>2010</v>
      </c>
      <c r="I146" s="23" t="s">
        <v>1845</v>
      </c>
      <c r="J146" s="24" t="s">
        <v>2211</v>
      </c>
    </row>
    <row r="147" s="12" customFormat="1" ht="11.25" spans="1:10">
      <c r="A147" s="25"/>
      <c r="B147" s="26"/>
      <c r="C147" s="23" t="s">
        <v>1839</v>
      </c>
      <c r="D147" s="23" t="s">
        <v>1854</v>
      </c>
      <c r="E147" s="24" t="s">
        <v>2215</v>
      </c>
      <c r="F147" s="23" t="s">
        <v>1848</v>
      </c>
      <c r="G147" s="24" t="s">
        <v>1852</v>
      </c>
      <c r="H147" s="23" t="s">
        <v>1853</v>
      </c>
      <c r="I147" s="23" t="s">
        <v>1845</v>
      </c>
      <c r="J147" s="24" t="s">
        <v>2211</v>
      </c>
    </row>
    <row r="148" s="12" customFormat="1" ht="11.25" spans="1:10">
      <c r="A148" s="25"/>
      <c r="B148" s="26"/>
      <c r="C148" s="23" t="s">
        <v>1839</v>
      </c>
      <c r="D148" s="23" t="s">
        <v>1854</v>
      </c>
      <c r="E148" s="24" t="s">
        <v>2216</v>
      </c>
      <c r="F148" s="23" t="s">
        <v>1848</v>
      </c>
      <c r="G148" s="24" t="s">
        <v>1852</v>
      </c>
      <c r="H148" s="23" t="s">
        <v>1853</v>
      </c>
      <c r="I148" s="23" t="s">
        <v>1845</v>
      </c>
      <c r="J148" s="24" t="s">
        <v>2211</v>
      </c>
    </row>
    <row r="149" s="12" customFormat="1" ht="22.5" spans="1:10">
      <c r="A149" s="25"/>
      <c r="B149" s="26"/>
      <c r="C149" s="23" t="s">
        <v>1839</v>
      </c>
      <c r="D149" s="23" t="s">
        <v>1889</v>
      </c>
      <c r="E149" s="24" t="s">
        <v>2217</v>
      </c>
      <c r="F149" s="23" t="s">
        <v>1848</v>
      </c>
      <c r="G149" s="24" t="s">
        <v>1852</v>
      </c>
      <c r="H149" s="23" t="s">
        <v>1853</v>
      </c>
      <c r="I149" s="23" t="s">
        <v>1845</v>
      </c>
      <c r="J149" s="24" t="s">
        <v>2211</v>
      </c>
    </row>
    <row r="150" s="12" customFormat="1" ht="22.5" spans="1:10">
      <c r="A150" s="25"/>
      <c r="B150" s="26"/>
      <c r="C150" s="23" t="s">
        <v>1839</v>
      </c>
      <c r="D150" s="23" t="s">
        <v>1889</v>
      </c>
      <c r="E150" s="24" t="s">
        <v>2218</v>
      </c>
      <c r="F150" s="23" t="s">
        <v>1848</v>
      </c>
      <c r="G150" s="24" t="s">
        <v>1852</v>
      </c>
      <c r="H150" s="23" t="s">
        <v>1853</v>
      </c>
      <c r="I150" s="23" t="s">
        <v>1845</v>
      </c>
      <c r="J150" s="24" t="s">
        <v>2211</v>
      </c>
    </row>
    <row r="151" s="12" customFormat="1" ht="33.75" spans="1:10">
      <c r="A151" s="25"/>
      <c r="B151" s="26"/>
      <c r="C151" s="23" t="s">
        <v>1857</v>
      </c>
      <c r="D151" s="23" t="s">
        <v>1858</v>
      </c>
      <c r="E151" s="24" t="s">
        <v>2219</v>
      </c>
      <c r="F151" s="23" t="s">
        <v>1842</v>
      </c>
      <c r="G151" s="24" t="s">
        <v>2220</v>
      </c>
      <c r="H151" s="23" t="s">
        <v>2221</v>
      </c>
      <c r="I151" s="23" t="s">
        <v>1861</v>
      </c>
      <c r="J151" s="24" t="s">
        <v>2211</v>
      </c>
    </row>
    <row r="152" s="12" customFormat="1" ht="22.5" spans="1:10">
      <c r="A152" s="25"/>
      <c r="B152" s="26"/>
      <c r="C152" s="22" t="s">
        <v>1875</v>
      </c>
      <c r="D152" s="22" t="s">
        <v>1876</v>
      </c>
      <c r="E152" s="31" t="s">
        <v>2222</v>
      </c>
      <c r="F152" s="22" t="s">
        <v>1842</v>
      </c>
      <c r="G152" s="31" t="s">
        <v>2038</v>
      </c>
      <c r="H152" s="22" t="s">
        <v>1853</v>
      </c>
      <c r="I152" s="22" t="s">
        <v>1845</v>
      </c>
      <c r="J152" s="31" t="s">
        <v>2211</v>
      </c>
    </row>
    <row r="153" s="14" customFormat="1" ht="11.25" spans="1:10">
      <c r="A153" s="36" t="s">
        <v>2223</v>
      </c>
      <c r="B153" s="36"/>
      <c r="C153" s="36"/>
      <c r="D153" s="36"/>
      <c r="E153" s="36"/>
      <c r="F153" s="36"/>
      <c r="G153" s="36"/>
      <c r="H153" s="36"/>
      <c r="I153" s="36"/>
      <c r="J153" s="36"/>
    </row>
    <row r="154" s="12" customFormat="1" ht="22.5" spans="1:10">
      <c r="A154" s="41" t="s">
        <v>2224</v>
      </c>
      <c r="B154" s="42" t="s">
        <v>2225</v>
      </c>
      <c r="C154" s="42" t="s">
        <v>1839</v>
      </c>
      <c r="D154" s="42" t="s">
        <v>1840</v>
      </c>
      <c r="E154" s="43" t="s">
        <v>2226</v>
      </c>
      <c r="F154" s="42" t="s">
        <v>1848</v>
      </c>
      <c r="G154" s="43" t="s">
        <v>2227</v>
      </c>
      <c r="H154" s="42" t="s">
        <v>2160</v>
      </c>
      <c r="I154" s="42" t="s">
        <v>1845</v>
      </c>
      <c r="J154" s="43" t="s">
        <v>2228</v>
      </c>
    </row>
    <row r="155" s="12" customFormat="1" ht="22.5" spans="1:10">
      <c r="A155" s="44"/>
      <c r="B155" s="42"/>
      <c r="C155" s="42" t="s">
        <v>1857</v>
      </c>
      <c r="D155" s="42" t="s">
        <v>1858</v>
      </c>
      <c r="E155" s="43" t="s">
        <v>2229</v>
      </c>
      <c r="F155" s="42" t="s">
        <v>1848</v>
      </c>
      <c r="G155" s="43" t="s">
        <v>2230</v>
      </c>
      <c r="H155" s="42" t="s">
        <v>1853</v>
      </c>
      <c r="I155" s="42" t="s">
        <v>1845</v>
      </c>
      <c r="J155" s="43" t="s">
        <v>2231</v>
      </c>
    </row>
    <row r="156" s="12" customFormat="1" ht="22.5" spans="1:10">
      <c r="A156" s="44"/>
      <c r="B156" s="42"/>
      <c r="C156" s="42" t="s">
        <v>1875</v>
      </c>
      <c r="D156" s="42" t="s">
        <v>1876</v>
      </c>
      <c r="E156" s="43" t="s">
        <v>2232</v>
      </c>
      <c r="F156" s="42" t="s">
        <v>1871</v>
      </c>
      <c r="G156" s="43" t="s">
        <v>2230</v>
      </c>
      <c r="H156" s="42" t="s">
        <v>1853</v>
      </c>
      <c r="I156" s="42" t="s">
        <v>1861</v>
      </c>
      <c r="J156" s="43" t="s">
        <v>2233</v>
      </c>
    </row>
    <row r="157" s="14" customFormat="1" ht="11.25" spans="1:10">
      <c r="A157" s="45" t="s">
        <v>2234</v>
      </c>
      <c r="B157" s="33"/>
      <c r="C157" s="33"/>
      <c r="D157" s="33"/>
      <c r="E157" s="33"/>
      <c r="F157" s="33"/>
      <c r="G157" s="33"/>
      <c r="H157" s="33"/>
      <c r="I157" s="33"/>
      <c r="J157" s="46"/>
    </row>
    <row r="158" s="12" customFormat="1" ht="22.5" spans="1:10">
      <c r="A158" s="34" t="s">
        <v>2235</v>
      </c>
      <c r="B158" s="26" t="s">
        <v>2236</v>
      </c>
      <c r="C158" s="28" t="s">
        <v>1839</v>
      </c>
      <c r="D158" s="28" t="s">
        <v>1840</v>
      </c>
      <c r="E158" s="35" t="s">
        <v>2237</v>
      </c>
      <c r="F158" s="28" t="s">
        <v>1848</v>
      </c>
      <c r="G158" s="35" t="s">
        <v>2238</v>
      </c>
      <c r="H158" s="28" t="s">
        <v>2160</v>
      </c>
      <c r="I158" s="28" t="s">
        <v>1845</v>
      </c>
      <c r="J158" s="35" t="s">
        <v>2237</v>
      </c>
    </row>
    <row r="159" s="12" customFormat="1" ht="11.25" spans="1:10">
      <c r="A159" s="25"/>
      <c r="B159" s="26"/>
      <c r="C159" s="23" t="s">
        <v>1839</v>
      </c>
      <c r="D159" s="23" t="s">
        <v>1840</v>
      </c>
      <c r="E159" s="24" t="s">
        <v>2239</v>
      </c>
      <c r="F159" s="23" t="s">
        <v>1848</v>
      </c>
      <c r="G159" s="24" t="s">
        <v>2238</v>
      </c>
      <c r="H159" s="23" t="s">
        <v>2160</v>
      </c>
      <c r="I159" s="23" t="s">
        <v>1845</v>
      </c>
      <c r="J159" s="24" t="s">
        <v>2239</v>
      </c>
    </row>
    <row r="160" s="12" customFormat="1" ht="22.5" spans="1:10">
      <c r="A160" s="25"/>
      <c r="B160" s="26"/>
      <c r="C160" s="23" t="s">
        <v>1839</v>
      </c>
      <c r="D160" s="23" t="s">
        <v>1840</v>
      </c>
      <c r="E160" s="24" t="s">
        <v>2240</v>
      </c>
      <c r="F160" s="23" t="s">
        <v>1871</v>
      </c>
      <c r="G160" s="24" t="s">
        <v>2241</v>
      </c>
      <c r="H160" s="23" t="s">
        <v>2160</v>
      </c>
      <c r="I160" s="23" t="s">
        <v>1845</v>
      </c>
      <c r="J160" s="24" t="s">
        <v>2240</v>
      </c>
    </row>
    <row r="161" s="12" customFormat="1" ht="11.25" spans="1:10">
      <c r="A161" s="25"/>
      <c r="B161" s="26"/>
      <c r="C161" s="23" t="s">
        <v>1839</v>
      </c>
      <c r="D161" s="23" t="s">
        <v>1840</v>
      </c>
      <c r="E161" s="24" t="s">
        <v>2242</v>
      </c>
      <c r="F161" s="23" t="s">
        <v>1848</v>
      </c>
      <c r="G161" s="24" t="s">
        <v>1852</v>
      </c>
      <c r="H161" s="23" t="s">
        <v>2160</v>
      </c>
      <c r="I161" s="23" t="s">
        <v>1845</v>
      </c>
      <c r="J161" s="24" t="s">
        <v>2242</v>
      </c>
    </row>
    <row r="162" s="12" customFormat="1" ht="11.25" spans="1:10">
      <c r="A162" s="25"/>
      <c r="B162" s="26"/>
      <c r="C162" s="23" t="s">
        <v>1839</v>
      </c>
      <c r="D162" s="23" t="s">
        <v>1840</v>
      </c>
      <c r="E162" s="24" t="s">
        <v>2243</v>
      </c>
      <c r="F162" s="23" t="s">
        <v>1848</v>
      </c>
      <c r="G162" s="24" t="s">
        <v>1852</v>
      </c>
      <c r="H162" s="23" t="s">
        <v>2160</v>
      </c>
      <c r="I162" s="23" t="s">
        <v>1845</v>
      </c>
      <c r="J162" s="24" t="s">
        <v>2243</v>
      </c>
    </row>
    <row r="163" s="12" customFormat="1" ht="11.25" spans="1:10">
      <c r="A163" s="25"/>
      <c r="B163" s="26"/>
      <c r="C163" s="23" t="s">
        <v>1839</v>
      </c>
      <c r="D163" s="23" t="s">
        <v>1840</v>
      </c>
      <c r="E163" s="24" t="s">
        <v>2244</v>
      </c>
      <c r="F163" s="23" t="s">
        <v>1848</v>
      </c>
      <c r="G163" s="24" t="s">
        <v>1967</v>
      </c>
      <c r="H163" s="23" t="s">
        <v>2160</v>
      </c>
      <c r="I163" s="23" t="s">
        <v>1845</v>
      </c>
      <c r="J163" s="24" t="s">
        <v>2244</v>
      </c>
    </row>
    <row r="164" s="12" customFormat="1" ht="11.25" spans="1:10">
      <c r="A164" s="25"/>
      <c r="B164" s="26"/>
      <c r="C164" s="23" t="s">
        <v>1839</v>
      </c>
      <c r="D164" s="23" t="s">
        <v>1840</v>
      </c>
      <c r="E164" s="24" t="s">
        <v>2245</v>
      </c>
      <c r="F164" s="23" t="s">
        <v>1848</v>
      </c>
      <c r="G164" s="24" t="s">
        <v>2238</v>
      </c>
      <c r="H164" s="23" t="s">
        <v>2160</v>
      </c>
      <c r="I164" s="23" t="s">
        <v>1845</v>
      </c>
      <c r="J164" s="24" t="s">
        <v>2245</v>
      </c>
    </row>
    <row r="165" s="12" customFormat="1" ht="11.25" spans="1:10">
      <c r="A165" s="25"/>
      <c r="B165" s="26"/>
      <c r="C165" s="23" t="s">
        <v>1839</v>
      </c>
      <c r="D165" s="23" t="s">
        <v>1854</v>
      </c>
      <c r="E165" s="24" t="s">
        <v>2246</v>
      </c>
      <c r="F165" s="23" t="s">
        <v>1848</v>
      </c>
      <c r="G165" s="24" t="s">
        <v>1887</v>
      </c>
      <c r="H165" s="23" t="s">
        <v>1853</v>
      </c>
      <c r="I165" s="23" t="s">
        <v>1845</v>
      </c>
      <c r="J165" s="24" t="s">
        <v>2246</v>
      </c>
    </row>
    <row r="166" s="12" customFormat="1" ht="22.5" spans="1:10">
      <c r="A166" s="25"/>
      <c r="B166" s="26"/>
      <c r="C166" s="23" t="s">
        <v>1839</v>
      </c>
      <c r="D166" s="23" t="s">
        <v>1854</v>
      </c>
      <c r="E166" s="24" t="s">
        <v>2247</v>
      </c>
      <c r="F166" s="23" t="s">
        <v>1848</v>
      </c>
      <c r="G166" s="24" t="s">
        <v>1852</v>
      </c>
      <c r="H166" s="23" t="s">
        <v>1853</v>
      </c>
      <c r="I166" s="23" t="s">
        <v>1845</v>
      </c>
      <c r="J166" s="24" t="s">
        <v>2248</v>
      </c>
    </row>
    <row r="167" s="12" customFormat="1" ht="22.5" spans="1:10">
      <c r="A167" s="25"/>
      <c r="B167" s="26"/>
      <c r="C167" s="23" t="s">
        <v>1839</v>
      </c>
      <c r="D167" s="23" t="s">
        <v>1889</v>
      </c>
      <c r="E167" s="24" t="s">
        <v>2249</v>
      </c>
      <c r="F167" s="23" t="s">
        <v>1871</v>
      </c>
      <c r="G167" s="24" t="s">
        <v>1852</v>
      </c>
      <c r="H167" s="23" t="s">
        <v>1853</v>
      </c>
      <c r="I167" s="23" t="s">
        <v>1845</v>
      </c>
      <c r="J167" s="24" t="s">
        <v>2250</v>
      </c>
    </row>
    <row r="168" s="12" customFormat="1" ht="22.5" spans="1:10">
      <c r="A168" s="25"/>
      <c r="B168" s="26"/>
      <c r="C168" s="23" t="s">
        <v>1857</v>
      </c>
      <c r="D168" s="23" t="s">
        <v>1858</v>
      </c>
      <c r="E168" s="24" t="s">
        <v>2251</v>
      </c>
      <c r="F168" s="23" t="s">
        <v>1871</v>
      </c>
      <c r="G168" s="24" t="s">
        <v>1852</v>
      </c>
      <c r="H168" s="23" t="s">
        <v>1853</v>
      </c>
      <c r="I168" s="23" t="s">
        <v>1845</v>
      </c>
      <c r="J168" s="24" t="s">
        <v>2252</v>
      </c>
    </row>
    <row r="169" s="12" customFormat="1" ht="45" spans="1:10">
      <c r="A169" s="25"/>
      <c r="B169" s="26"/>
      <c r="C169" s="23" t="s">
        <v>1857</v>
      </c>
      <c r="D169" s="23" t="s">
        <v>1858</v>
      </c>
      <c r="E169" s="24" t="s">
        <v>2253</v>
      </c>
      <c r="F169" s="23" t="s">
        <v>1848</v>
      </c>
      <c r="G169" s="24" t="s">
        <v>1852</v>
      </c>
      <c r="H169" s="23" t="s">
        <v>1853</v>
      </c>
      <c r="I169" s="23" t="s">
        <v>1845</v>
      </c>
      <c r="J169" s="24" t="s">
        <v>2254</v>
      </c>
    </row>
    <row r="170" s="12" customFormat="1" ht="22.5" spans="1:10">
      <c r="A170" s="25"/>
      <c r="B170" s="26"/>
      <c r="C170" s="22" t="s">
        <v>1875</v>
      </c>
      <c r="D170" s="22" t="s">
        <v>1876</v>
      </c>
      <c r="E170" s="31" t="s">
        <v>2255</v>
      </c>
      <c r="F170" s="22" t="s">
        <v>1871</v>
      </c>
      <c r="G170" s="31" t="s">
        <v>1878</v>
      </c>
      <c r="H170" s="22" t="s">
        <v>1853</v>
      </c>
      <c r="I170" s="22" t="s">
        <v>1845</v>
      </c>
      <c r="J170" s="31" t="s">
        <v>2255</v>
      </c>
    </row>
    <row r="171" s="12" customFormat="1" ht="22.5" spans="1:10">
      <c r="A171" s="21" t="s">
        <v>1130</v>
      </c>
      <c r="B171" s="22" t="s">
        <v>2256</v>
      </c>
      <c r="C171" s="23" t="s">
        <v>1839</v>
      </c>
      <c r="D171" s="23" t="s">
        <v>1840</v>
      </c>
      <c r="E171" s="24" t="s">
        <v>2257</v>
      </c>
      <c r="F171" s="23" t="s">
        <v>1871</v>
      </c>
      <c r="G171" s="24" t="s">
        <v>2258</v>
      </c>
      <c r="H171" s="23" t="s">
        <v>2032</v>
      </c>
      <c r="I171" s="23" t="s">
        <v>1845</v>
      </c>
      <c r="J171" s="24" t="s">
        <v>2257</v>
      </c>
    </row>
    <row r="172" s="12" customFormat="1" ht="22.5" spans="1:10">
      <c r="A172" s="25"/>
      <c r="B172" s="39"/>
      <c r="C172" s="23" t="s">
        <v>1839</v>
      </c>
      <c r="D172" s="23" t="s">
        <v>1840</v>
      </c>
      <c r="E172" s="24" t="s">
        <v>2257</v>
      </c>
      <c r="F172" s="23" t="s">
        <v>1871</v>
      </c>
      <c r="G172" s="24" t="s">
        <v>2258</v>
      </c>
      <c r="H172" s="23" t="s">
        <v>2032</v>
      </c>
      <c r="I172" s="23" t="s">
        <v>1845</v>
      </c>
      <c r="J172" s="24" t="s">
        <v>2257</v>
      </c>
    </row>
    <row r="173" s="12" customFormat="1" ht="22.5" spans="1:10">
      <c r="A173" s="25"/>
      <c r="B173" s="39"/>
      <c r="C173" s="23" t="s">
        <v>1839</v>
      </c>
      <c r="D173" s="23" t="s">
        <v>1854</v>
      </c>
      <c r="E173" s="24" t="s">
        <v>2259</v>
      </c>
      <c r="F173" s="23" t="s">
        <v>1848</v>
      </c>
      <c r="G173" s="24" t="s">
        <v>1852</v>
      </c>
      <c r="H173" s="23" t="s">
        <v>1853</v>
      </c>
      <c r="I173" s="23" t="s">
        <v>1845</v>
      </c>
      <c r="J173" s="24" t="s">
        <v>2259</v>
      </c>
    </row>
    <row r="174" s="12" customFormat="1" ht="22.5" spans="1:10">
      <c r="A174" s="25"/>
      <c r="B174" s="39"/>
      <c r="C174" s="23" t="s">
        <v>1839</v>
      </c>
      <c r="D174" s="23" t="s">
        <v>1854</v>
      </c>
      <c r="E174" s="24" t="s">
        <v>2259</v>
      </c>
      <c r="F174" s="23" t="s">
        <v>1848</v>
      </c>
      <c r="G174" s="24" t="s">
        <v>1852</v>
      </c>
      <c r="H174" s="23" t="s">
        <v>1853</v>
      </c>
      <c r="I174" s="23" t="s">
        <v>1845</v>
      </c>
      <c r="J174" s="24" t="s">
        <v>2259</v>
      </c>
    </row>
    <row r="175" s="12" customFormat="1" ht="11.25" spans="1:10">
      <c r="A175" s="25"/>
      <c r="B175" s="39"/>
      <c r="C175" s="23" t="s">
        <v>1839</v>
      </c>
      <c r="D175" s="23" t="s">
        <v>1889</v>
      </c>
      <c r="E175" s="24" t="s">
        <v>2260</v>
      </c>
      <c r="F175" s="23" t="s">
        <v>1871</v>
      </c>
      <c r="G175" s="24" t="s">
        <v>1852</v>
      </c>
      <c r="H175" s="23" t="s">
        <v>1853</v>
      </c>
      <c r="I175" s="23" t="s">
        <v>1861</v>
      </c>
      <c r="J175" s="24" t="s">
        <v>2260</v>
      </c>
    </row>
    <row r="176" s="12" customFormat="1" ht="11.25" spans="1:10">
      <c r="A176" s="25"/>
      <c r="B176" s="39"/>
      <c r="C176" s="23" t="s">
        <v>1839</v>
      </c>
      <c r="D176" s="23" t="s">
        <v>1889</v>
      </c>
      <c r="E176" s="24" t="s">
        <v>2260</v>
      </c>
      <c r="F176" s="23" t="s">
        <v>1871</v>
      </c>
      <c r="G176" s="24" t="s">
        <v>1852</v>
      </c>
      <c r="H176" s="23" t="s">
        <v>1853</v>
      </c>
      <c r="I176" s="23" t="s">
        <v>1861</v>
      </c>
      <c r="J176" s="24" t="s">
        <v>2260</v>
      </c>
    </row>
    <row r="177" s="12" customFormat="1" ht="11.25" spans="1:10">
      <c r="A177" s="25"/>
      <c r="B177" s="39"/>
      <c r="C177" s="23" t="s">
        <v>1857</v>
      </c>
      <c r="D177" s="23" t="s">
        <v>1900</v>
      </c>
      <c r="E177" s="24" t="s">
        <v>2261</v>
      </c>
      <c r="F177" s="23" t="s">
        <v>1871</v>
      </c>
      <c r="G177" s="24" t="s">
        <v>1923</v>
      </c>
      <c r="H177" s="23" t="s">
        <v>2179</v>
      </c>
      <c r="I177" s="23" t="s">
        <v>1845</v>
      </c>
      <c r="J177" s="24" t="s">
        <v>2261</v>
      </c>
    </row>
    <row r="178" s="12" customFormat="1" ht="11.25" spans="1:10">
      <c r="A178" s="25"/>
      <c r="B178" s="39"/>
      <c r="C178" s="23" t="s">
        <v>1857</v>
      </c>
      <c r="D178" s="23" t="s">
        <v>1900</v>
      </c>
      <c r="E178" s="24" t="s">
        <v>2261</v>
      </c>
      <c r="F178" s="23" t="s">
        <v>1871</v>
      </c>
      <c r="G178" s="24" t="s">
        <v>1923</v>
      </c>
      <c r="H178" s="23" t="s">
        <v>2179</v>
      </c>
      <c r="I178" s="23" t="s">
        <v>1845</v>
      </c>
      <c r="J178" s="24" t="s">
        <v>2261</v>
      </c>
    </row>
    <row r="179" s="12" customFormat="1" ht="22.5" spans="1:10">
      <c r="A179" s="25"/>
      <c r="B179" s="39"/>
      <c r="C179" s="23" t="s">
        <v>1857</v>
      </c>
      <c r="D179" s="23" t="s">
        <v>1858</v>
      </c>
      <c r="E179" s="24" t="s">
        <v>2262</v>
      </c>
      <c r="F179" s="23" t="s">
        <v>1848</v>
      </c>
      <c r="G179" s="24" t="s">
        <v>1908</v>
      </c>
      <c r="H179" s="23" t="s">
        <v>1853</v>
      </c>
      <c r="I179" s="23" t="s">
        <v>1845</v>
      </c>
      <c r="J179" s="24" t="s">
        <v>2263</v>
      </c>
    </row>
    <row r="180" s="12" customFormat="1" ht="22.5" spans="1:10">
      <c r="A180" s="25"/>
      <c r="B180" s="39"/>
      <c r="C180" s="23" t="s">
        <v>1857</v>
      </c>
      <c r="D180" s="23" t="s">
        <v>1858</v>
      </c>
      <c r="E180" s="24" t="s">
        <v>2262</v>
      </c>
      <c r="F180" s="23" t="s">
        <v>1848</v>
      </c>
      <c r="G180" s="24" t="s">
        <v>1908</v>
      </c>
      <c r="H180" s="23" t="s">
        <v>1853</v>
      </c>
      <c r="I180" s="23" t="s">
        <v>1845</v>
      </c>
      <c r="J180" s="24" t="s">
        <v>2263</v>
      </c>
    </row>
    <row r="181" s="12" customFormat="1" ht="22.5" spans="1:10">
      <c r="A181" s="25"/>
      <c r="B181" s="39"/>
      <c r="C181" s="23" t="s">
        <v>1875</v>
      </c>
      <c r="D181" s="23" t="s">
        <v>1876</v>
      </c>
      <c r="E181" s="24" t="s">
        <v>2264</v>
      </c>
      <c r="F181" s="23" t="s">
        <v>1871</v>
      </c>
      <c r="G181" s="24" t="s">
        <v>1887</v>
      </c>
      <c r="H181" s="23" t="s">
        <v>1853</v>
      </c>
      <c r="I181" s="23" t="s">
        <v>1861</v>
      </c>
      <c r="J181" s="24" t="s">
        <v>2264</v>
      </c>
    </row>
    <row r="182" s="12" customFormat="1" ht="22.5" spans="1:10">
      <c r="A182" s="27"/>
      <c r="B182" s="40"/>
      <c r="C182" s="23" t="s">
        <v>1875</v>
      </c>
      <c r="D182" s="23" t="s">
        <v>1876</v>
      </c>
      <c r="E182" s="24" t="s">
        <v>2264</v>
      </c>
      <c r="F182" s="23" t="s">
        <v>1871</v>
      </c>
      <c r="G182" s="24" t="s">
        <v>1887</v>
      </c>
      <c r="H182" s="23" t="s">
        <v>1853</v>
      </c>
      <c r="I182" s="23" t="s">
        <v>1861</v>
      </c>
      <c r="J182" s="24" t="s">
        <v>2264</v>
      </c>
    </row>
    <row r="183" s="14" customFormat="1" ht="11.25" spans="1:10">
      <c r="A183" s="36" t="s">
        <v>2265</v>
      </c>
      <c r="B183" s="36"/>
      <c r="C183" s="36"/>
      <c r="D183" s="36"/>
      <c r="E183" s="36"/>
      <c r="F183" s="36"/>
      <c r="G183" s="36"/>
      <c r="H183" s="36"/>
      <c r="I183" s="36"/>
      <c r="J183" s="36"/>
    </row>
    <row r="184" s="12" customFormat="1" ht="22.5" spans="1:10">
      <c r="A184" s="34" t="s">
        <v>2266</v>
      </c>
      <c r="B184" s="26" t="s">
        <v>2267</v>
      </c>
      <c r="C184" s="28" t="s">
        <v>1839</v>
      </c>
      <c r="D184" s="28" t="s">
        <v>1840</v>
      </c>
      <c r="E184" s="35" t="s">
        <v>2268</v>
      </c>
      <c r="F184" s="28" t="s">
        <v>1848</v>
      </c>
      <c r="G184" s="35" t="s">
        <v>2269</v>
      </c>
      <c r="H184" s="28" t="s">
        <v>2010</v>
      </c>
      <c r="I184" s="28" t="s">
        <v>1845</v>
      </c>
      <c r="J184" s="35" t="s">
        <v>2270</v>
      </c>
    </row>
    <row r="185" s="12" customFormat="1" ht="22.5" spans="1:10">
      <c r="A185" s="25"/>
      <c r="B185" s="26"/>
      <c r="C185" s="23" t="s">
        <v>1839</v>
      </c>
      <c r="D185" s="23" t="s">
        <v>1840</v>
      </c>
      <c r="E185" s="24" t="s">
        <v>2271</v>
      </c>
      <c r="F185" s="23" t="s">
        <v>1848</v>
      </c>
      <c r="G185" s="24" t="s">
        <v>1995</v>
      </c>
      <c r="H185" s="23" t="s">
        <v>2070</v>
      </c>
      <c r="I185" s="23" t="s">
        <v>1845</v>
      </c>
      <c r="J185" s="24" t="s">
        <v>2272</v>
      </c>
    </row>
    <row r="186" s="12" customFormat="1" ht="22.5" spans="1:10">
      <c r="A186" s="25"/>
      <c r="B186" s="26"/>
      <c r="C186" s="23" t="s">
        <v>1839</v>
      </c>
      <c r="D186" s="23" t="s">
        <v>1840</v>
      </c>
      <c r="E186" s="24" t="s">
        <v>2273</v>
      </c>
      <c r="F186" s="23" t="s">
        <v>1848</v>
      </c>
      <c r="G186" s="24" t="s">
        <v>2274</v>
      </c>
      <c r="H186" s="23" t="s">
        <v>1853</v>
      </c>
      <c r="I186" s="23" t="s">
        <v>1845</v>
      </c>
      <c r="J186" s="24" t="s">
        <v>2275</v>
      </c>
    </row>
    <row r="187" s="12" customFormat="1" ht="22.5" spans="1:10">
      <c r="A187" s="25"/>
      <c r="B187" s="26"/>
      <c r="C187" s="23" t="s">
        <v>1839</v>
      </c>
      <c r="D187" s="23" t="s">
        <v>1854</v>
      </c>
      <c r="E187" s="24" t="s">
        <v>2276</v>
      </c>
      <c r="F187" s="23" t="s">
        <v>1848</v>
      </c>
      <c r="G187" s="24" t="s">
        <v>2277</v>
      </c>
      <c r="H187" s="23" t="s">
        <v>1853</v>
      </c>
      <c r="I187" s="23" t="s">
        <v>1845</v>
      </c>
      <c r="J187" s="24" t="s">
        <v>2278</v>
      </c>
    </row>
    <row r="188" s="12" customFormat="1" ht="22.5" spans="1:10">
      <c r="A188" s="25"/>
      <c r="B188" s="26"/>
      <c r="C188" s="23" t="s">
        <v>1857</v>
      </c>
      <c r="D188" s="23" t="s">
        <v>1858</v>
      </c>
      <c r="E188" s="24" t="s">
        <v>2279</v>
      </c>
      <c r="F188" s="23" t="s">
        <v>1848</v>
      </c>
      <c r="G188" s="24" t="s">
        <v>1860</v>
      </c>
      <c r="H188" s="23" t="s">
        <v>2221</v>
      </c>
      <c r="I188" s="23" t="s">
        <v>1845</v>
      </c>
      <c r="J188" s="24" t="s">
        <v>2280</v>
      </c>
    </row>
    <row r="189" s="12" customFormat="1" ht="22.5" spans="1:10">
      <c r="A189" s="27"/>
      <c r="B189" s="28"/>
      <c r="C189" s="23" t="s">
        <v>1875</v>
      </c>
      <c r="D189" s="23" t="s">
        <v>1876</v>
      </c>
      <c r="E189" s="24" t="s">
        <v>2281</v>
      </c>
      <c r="F189" s="23" t="s">
        <v>1842</v>
      </c>
      <c r="G189" s="24" t="s">
        <v>1878</v>
      </c>
      <c r="H189" s="23" t="s">
        <v>1853</v>
      </c>
      <c r="I189" s="23" t="s">
        <v>1845</v>
      </c>
      <c r="J189" s="24" t="s">
        <v>2282</v>
      </c>
    </row>
  </sheetData>
  <mergeCells count="48">
    <mergeCell ref="A1:J1"/>
    <mergeCell ref="A5:J5"/>
    <mergeCell ref="A25:J25"/>
    <mergeCell ref="A39:J39"/>
    <mergeCell ref="A54:J54"/>
    <mergeCell ref="A68:J68"/>
    <mergeCell ref="A85:J85"/>
    <mergeCell ref="A100:J100"/>
    <mergeCell ref="A110:J110"/>
    <mergeCell ref="A135:J135"/>
    <mergeCell ref="A143:J143"/>
    <mergeCell ref="A153:J153"/>
    <mergeCell ref="A157:J157"/>
    <mergeCell ref="A183:J183"/>
    <mergeCell ref="A6:A15"/>
    <mergeCell ref="A16:A24"/>
    <mergeCell ref="A26:A38"/>
    <mergeCell ref="A40:A48"/>
    <mergeCell ref="A49:A53"/>
    <mergeCell ref="A55:A67"/>
    <mergeCell ref="A69:A84"/>
    <mergeCell ref="A86:A99"/>
    <mergeCell ref="A101:A109"/>
    <mergeCell ref="A111:A119"/>
    <mergeCell ref="A120:A134"/>
    <mergeCell ref="A136:A142"/>
    <mergeCell ref="A144:A152"/>
    <mergeCell ref="A154:A156"/>
    <mergeCell ref="A158:A170"/>
    <mergeCell ref="A171:A182"/>
    <mergeCell ref="A184:A189"/>
    <mergeCell ref="B6:B15"/>
    <mergeCell ref="B16:B24"/>
    <mergeCell ref="B26:B38"/>
    <mergeCell ref="B40:B48"/>
    <mergeCell ref="B49:B53"/>
    <mergeCell ref="B55:B67"/>
    <mergeCell ref="B69:B84"/>
    <mergeCell ref="B86:B99"/>
    <mergeCell ref="B101:B109"/>
    <mergeCell ref="B111:B119"/>
    <mergeCell ref="B120:B134"/>
    <mergeCell ref="B136:B142"/>
    <mergeCell ref="B144:B152"/>
    <mergeCell ref="B154:B156"/>
    <mergeCell ref="B158:B170"/>
    <mergeCell ref="B171:B182"/>
    <mergeCell ref="B184:B189"/>
  </mergeCells>
  <pageMargins left="0.393055555555556" right="0.393055555555556" top="0.314583333333333" bottom="0.354166666666667" header="0.314583333333333" footer="0.118055555555556"/>
  <pageSetup paperSize="9" scale="76" orientation="landscape" horizontalDpi="600"/>
  <headerFooter>
    <oddFooter>&amp;C第 &amp;P 页，共 &amp;N 页</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2"/>
  <sheetViews>
    <sheetView topLeftCell="A4" workbookViewId="0">
      <selection activeCell="B8" sqref="B8"/>
    </sheetView>
  </sheetViews>
  <sheetFormatPr defaultColWidth="9" defaultRowHeight="13.5" outlineLevelCol="1"/>
  <cols>
    <col min="1" max="1" width="20.25" style="1" customWidth="1"/>
    <col min="2" max="2" width="70" style="2" customWidth="1"/>
    <col min="3" max="16384" width="9" style="1"/>
  </cols>
  <sheetData>
    <row r="1" ht="32" customHeight="1" spans="1:2">
      <c r="A1" s="3" t="s">
        <v>2283</v>
      </c>
      <c r="B1" s="4"/>
    </row>
    <row r="3" ht="40" customHeight="1" spans="1:2">
      <c r="A3" s="5" t="s">
        <v>2284</v>
      </c>
      <c r="B3" s="6" t="s">
        <v>2285</v>
      </c>
    </row>
    <row r="4" s="1" customFormat="1" ht="45" customHeight="1" spans="1:2">
      <c r="A4" s="7" t="s">
        <v>2286</v>
      </c>
      <c r="B4" s="8" t="s">
        <v>2287</v>
      </c>
    </row>
    <row r="5" ht="69" customHeight="1" spans="1:2">
      <c r="A5" s="7" t="s">
        <v>1264</v>
      </c>
      <c r="B5" s="8" t="s">
        <v>2288</v>
      </c>
    </row>
    <row r="6" ht="85" customHeight="1" spans="1:2">
      <c r="A6" s="7" t="s">
        <v>2289</v>
      </c>
      <c r="B6" s="8" t="s">
        <v>2290</v>
      </c>
    </row>
    <row r="7" ht="87" customHeight="1" spans="1:2">
      <c r="A7" s="7" t="s">
        <v>2291</v>
      </c>
      <c r="B7" s="8" t="s">
        <v>2292</v>
      </c>
    </row>
    <row r="8" ht="97" customHeight="1" spans="1:2">
      <c r="A8" s="7" t="s">
        <v>2293</v>
      </c>
      <c r="B8" s="8" t="s">
        <v>2294</v>
      </c>
    </row>
    <row r="9" ht="90" customHeight="1" spans="1:2">
      <c r="A9" s="9" t="s">
        <v>2295</v>
      </c>
      <c r="B9" s="8" t="s">
        <v>2296</v>
      </c>
    </row>
    <row r="10" ht="132" customHeight="1" spans="1:2">
      <c r="A10" s="9" t="s">
        <v>2297</v>
      </c>
      <c r="B10" s="8" t="s">
        <v>2298</v>
      </c>
    </row>
    <row r="11" ht="177" customHeight="1" spans="1:2">
      <c r="A11" s="9" t="s">
        <v>2299</v>
      </c>
      <c r="B11" s="8" t="s">
        <v>2300</v>
      </c>
    </row>
    <row r="12" ht="150" customHeight="1" spans="1:2">
      <c r="A12" s="9" t="s">
        <v>2301</v>
      </c>
      <c r="B12" s="8" t="s">
        <v>2302</v>
      </c>
    </row>
  </sheetData>
  <mergeCells count="1">
    <mergeCell ref="A1:B1"/>
  </mergeCells>
  <conditionalFormatting sqref="A4">
    <cfRule type="expression" dxfId="1" priority="1" stopIfTrue="1">
      <formula>"len($A:$A)=3"</formula>
    </cfRule>
  </conditionalFormatting>
  <conditionalFormatting sqref="A7">
    <cfRule type="expression" dxfId="1" priority="2" stopIfTrue="1">
      <formula>"len($A:$A)=3"</formula>
    </cfRule>
  </conditionalFormatting>
  <conditionalFormatting sqref="A5:A6 A8">
    <cfRule type="expression" dxfId="1" priority="3" stopIfTrue="1">
      <formula>"len($A:$A)=3"</formula>
    </cfRule>
  </conditionalFormatting>
  <pageMargins left="0.75" right="0.75" top="1" bottom="1" header="0.509027777777778" footer="0.509027777777778"/>
  <pageSetup paperSize="9" scale="97"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358"/>
  <sheetViews>
    <sheetView showGridLines="0" showZeros="0" workbookViewId="0">
      <pane xSplit="1" ySplit="3" topLeftCell="B444" activePane="bottomRight" state="frozen"/>
      <selection/>
      <selection pane="topRight"/>
      <selection pane="bottomLeft"/>
      <selection pane="bottomRight" activeCell="A444" sqref="A444"/>
    </sheetView>
  </sheetViews>
  <sheetFormatPr defaultColWidth="9" defaultRowHeight="14.25" outlineLevelCol="3"/>
  <cols>
    <col min="1" max="1" width="50.6333333333333" style="169" customWidth="1"/>
    <col min="2" max="3" width="20.6333333333333" style="169" customWidth="1"/>
    <col min="4" max="4" width="20.6333333333333" style="284" customWidth="1"/>
    <col min="5" max="16384" width="9" style="169"/>
  </cols>
  <sheetData>
    <row r="1" s="237" customFormat="1" ht="45" customHeight="1" spans="1:4">
      <c r="A1" s="373" t="s">
        <v>80</v>
      </c>
      <c r="B1" s="373"/>
      <c r="C1" s="373"/>
      <c r="D1" s="373"/>
    </row>
    <row r="2" s="237" customFormat="1" ht="20.1" customHeight="1" spans="1:4">
      <c r="A2" s="374"/>
      <c r="B2" s="375"/>
      <c r="C2" s="376"/>
      <c r="D2" s="376" t="s">
        <v>1</v>
      </c>
    </row>
    <row r="3" s="170" customFormat="1" ht="45" customHeight="1" spans="1:4">
      <c r="A3" s="377" t="s">
        <v>2</v>
      </c>
      <c r="B3" s="254" t="str">
        <f>YEAR([3]封面!$B$7)-1&amp;"年执行数"</f>
        <v>2021年执行数</v>
      </c>
      <c r="C3" s="254" t="str">
        <f>YEAR([3]封面!$B$7)&amp;"年预算数"</f>
        <v>2022年预算数</v>
      </c>
      <c r="D3" s="378" t="s">
        <v>5</v>
      </c>
    </row>
    <row r="4" ht="36" customHeight="1" spans="1:4">
      <c r="A4" s="269" t="s">
        <v>43</v>
      </c>
      <c r="B4" s="379">
        <f>SUM(B5,B17,B26,B37,B48,B59,B70,B78,B87,B100,B109,B120,B133,B140,B148,B154,B161,B168,B175,B182,B189,B197,B203,B209,B216,B231)</f>
        <v>77678</v>
      </c>
      <c r="C4" s="379">
        <f>SUM(C5,C17,C26,C37,C48,C59,C70,C78,C87,C100,C109,C120,C133,C140,C148,C154,C161,C168,C175,C182,C189,C197,C203,C209,C216,C231)</f>
        <v>132818</v>
      </c>
      <c r="D4" s="380">
        <f t="shared" ref="D4:D54" si="0">IF(B4&lt;&gt;0,C4/B4-1,"")</f>
        <v>0.71</v>
      </c>
    </row>
    <row r="5" ht="36" customHeight="1" spans="1:4">
      <c r="A5" s="272" t="s">
        <v>81</v>
      </c>
      <c r="B5" s="381">
        <f>SUM(B6:B16)</f>
        <v>2449</v>
      </c>
      <c r="C5" s="381">
        <f>SUM(C6:C16)</f>
        <v>2659</v>
      </c>
      <c r="D5" s="382">
        <f t="shared" si="0"/>
        <v>0.086</v>
      </c>
    </row>
    <row r="6" ht="36" customHeight="1" spans="1:4">
      <c r="A6" s="272" t="s">
        <v>82</v>
      </c>
      <c r="B6" s="273">
        <v>1514</v>
      </c>
      <c r="C6" s="383">
        <v>1271</v>
      </c>
      <c r="D6" s="382">
        <f t="shared" si="0"/>
        <v>-0.161</v>
      </c>
    </row>
    <row r="7" ht="36" customHeight="1" spans="1:4">
      <c r="A7" s="272" t="s">
        <v>83</v>
      </c>
      <c r="B7" s="273">
        <v>648</v>
      </c>
      <c r="C7" s="383">
        <v>929</v>
      </c>
      <c r="D7" s="382">
        <f t="shared" si="0"/>
        <v>0.434</v>
      </c>
    </row>
    <row r="8" ht="36" customHeight="1" spans="1:4">
      <c r="A8" s="272" t="s">
        <v>84</v>
      </c>
      <c r="B8" s="273"/>
      <c r="C8" s="383">
        <v>0</v>
      </c>
      <c r="D8" s="382" t="str">
        <f t="shared" si="0"/>
        <v/>
      </c>
    </row>
    <row r="9" ht="36" customHeight="1" spans="1:4">
      <c r="A9" s="272" t="s">
        <v>85</v>
      </c>
      <c r="B9" s="273"/>
      <c r="C9" s="383">
        <v>0</v>
      </c>
      <c r="D9" s="382" t="str">
        <f t="shared" si="0"/>
        <v/>
      </c>
    </row>
    <row r="10" ht="36" customHeight="1" spans="1:4">
      <c r="A10" s="272" t="s">
        <v>86</v>
      </c>
      <c r="B10" s="273">
        <v>30</v>
      </c>
      <c r="C10" s="383">
        <v>30</v>
      </c>
      <c r="D10" s="382">
        <f t="shared" si="0"/>
        <v>0</v>
      </c>
    </row>
    <row r="11" ht="36" customHeight="1" spans="1:4">
      <c r="A11" s="272" t="s">
        <v>87</v>
      </c>
      <c r="B11" s="273"/>
      <c r="C11" s="383">
        <v>60</v>
      </c>
      <c r="D11" s="382" t="str">
        <f t="shared" si="0"/>
        <v/>
      </c>
    </row>
    <row r="12" ht="36" customHeight="1" spans="1:4">
      <c r="A12" s="272" t="s">
        <v>88</v>
      </c>
      <c r="B12" s="273">
        <v>100</v>
      </c>
      <c r="C12" s="383">
        <v>140</v>
      </c>
      <c r="D12" s="382">
        <f t="shared" si="0"/>
        <v>0.4</v>
      </c>
    </row>
    <row r="13" ht="36" customHeight="1" spans="1:4">
      <c r="A13" s="272" t="s">
        <v>89</v>
      </c>
      <c r="B13" s="273">
        <v>124</v>
      </c>
      <c r="C13" s="383">
        <v>229</v>
      </c>
      <c r="D13" s="382">
        <f t="shared" si="0"/>
        <v>0.847</v>
      </c>
    </row>
    <row r="14" ht="36" customHeight="1" spans="1:4">
      <c r="A14" s="272" t="s">
        <v>90</v>
      </c>
      <c r="B14" s="273"/>
      <c r="C14" s="383">
        <v>0</v>
      </c>
      <c r="D14" s="382" t="str">
        <f t="shared" si="0"/>
        <v/>
      </c>
    </row>
    <row r="15" ht="36" customHeight="1" spans="1:4">
      <c r="A15" s="272" t="s">
        <v>91</v>
      </c>
      <c r="B15" s="273"/>
      <c r="C15" s="383">
        <v>0</v>
      </c>
      <c r="D15" s="382" t="str">
        <f t="shared" si="0"/>
        <v/>
      </c>
    </row>
    <row r="16" ht="36" customHeight="1" spans="1:4">
      <c r="A16" s="272" t="s">
        <v>92</v>
      </c>
      <c r="B16" s="273">
        <v>33</v>
      </c>
      <c r="C16" s="383">
        <v>0</v>
      </c>
      <c r="D16" s="382">
        <f t="shared" si="0"/>
        <v>-1</v>
      </c>
    </row>
    <row r="17" ht="36" customHeight="1" spans="1:4">
      <c r="A17" s="272" t="s">
        <v>93</v>
      </c>
      <c r="B17" s="381">
        <f>SUM(B18:B25)</f>
        <v>2067</v>
      </c>
      <c r="C17" s="381">
        <f>SUM(C18:C25)</f>
        <v>2027</v>
      </c>
      <c r="D17" s="382">
        <f t="shared" si="0"/>
        <v>-0.019</v>
      </c>
    </row>
    <row r="18" ht="36" customHeight="1" spans="1:4">
      <c r="A18" s="272" t="s">
        <v>82</v>
      </c>
      <c r="B18" s="273">
        <v>1194</v>
      </c>
      <c r="C18" s="383">
        <v>964</v>
      </c>
      <c r="D18" s="382">
        <f t="shared" si="0"/>
        <v>-0.193</v>
      </c>
    </row>
    <row r="19" ht="36" customHeight="1" spans="1:4">
      <c r="A19" s="272" t="s">
        <v>83</v>
      </c>
      <c r="B19" s="273">
        <v>585</v>
      </c>
      <c r="C19" s="383">
        <v>815</v>
      </c>
      <c r="D19" s="382">
        <f t="shared" si="0"/>
        <v>0.393</v>
      </c>
    </row>
    <row r="20" ht="36" customHeight="1" spans="1:4">
      <c r="A20" s="272" t="s">
        <v>84</v>
      </c>
      <c r="B20" s="273"/>
      <c r="C20" s="383">
        <v>0</v>
      </c>
      <c r="D20" s="382" t="str">
        <f t="shared" si="0"/>
        <v/>
      </c>
    </row>
    <row r="21" ht="36" customHeight="1" spans="1:4">
      <c r="A21" s="272" t="s">
        <v>94</v>
      </c>
      <c r="B21" s="273"/>
      <c r="C21" s="383">
        <v>0</v>
      </c>
      <c r="D21" s="382" t="str">
        <f t="shared" si="0"/>
        <v/>
      </c>
    </row>
    <row r="22" ht="36" customHeight="1" spans="1:4">
      <c r="A22" s="272" t="s">
        <v>95</v>
      </c>
      <c r="B22" s="273">
        <v>130</v>
      </c>
      <c r="C22" s="383">
        <v>110</v>
      </c>
      <c r="D22" s="382">
        <f t="shared" si="0"/>
        <v>-0.154</v>
      </c>
    </row>
    <row r="23" ht="36" customHeight="1" spans="1:4">
      <c r="A23" s="272" t="s">
        <v>96</v>
      </c>
      <c r="B23" s="273">
        <v>138</v>
      </c>
      <c r="C23" s="383">
        <v>138</v>
      </c>
      <c r="D23" s="382">
        <f t="shared" si="0"/>
        <v>0</v>
      </c>
    </row>
    <row r="24" ht="36" customHeight="1" spans="1:4">
      <c r="A24" s="272" t="s">
        <v>91</v>
      </c>
      <c r="B24" s="273"/>
      <c r="C24" s="383">
        <v>0</v>
      </c>
      <c r="D24" s="382" t="str">
        <f t="shared" si="0"/>
        <v/>
      </c>
    </row>
    <row r="25" ht="36" customHeight="1" spans="1:4">
      <c r="A25" s="272" t="s">
        <v>97</v>
      </c>
      <c r="B25" s="273">
        <v>20</v>
      </c>
      <c r="C25" s="383">
        <v>0</v>
      </c>
      <c r="D25" s="382">
        <f t="shared" si="0"/>
        <v>-1</v>
      </c>
    </row>
    <row r="26" ht="36" customHeight="1" spans="1:4">
      <c r="A26" s="272" t="s">
        <v>98</v>
      </c>
      <c r="B26" s="381">
        <f>SUM(B27:B36)</f>
        <v>6481</v>
      </c>
      <c r="C26" s="381">
        <f>SUM(C27:C36)</f>
        <v>6908</v>
      </c>
      <c r="D26" s="382">
        <f t="shared" si="0"/>
        <v>0.066</v>
      </c>
    </row>
    <row r="27" ht="36" customHeight="1" spans="1:4">
      <c r="A27" s="272" t="s">
        <v>82</v>
      </c>
      <c r="B27" s="273">
        <v>3944</v>
      </c>
      <c r="C27" s="383">
        <v>3230</v>
      </c>
      <c r="D27" s="382">
        <f t="shared" si="0"/>
        <v>-0.181</v>
      </c>
    </row>
    <row r="28" ht="36" customHeight="1" spans="1:4">
      <c r="A28" s="272" t="s">
        <v>83</v>
      </c>
      <c r="B28" s="273">
        <v>2244</v>
      </c>
      <c r="C28" s="383">
        <f>3492-120</f>
        <v>3372</v>
      </c>
      <c r="D28" s="382">
        <f t="shared" si="0"/>
        <v>0.503</v>
      </c>
    </row>
    <row r="29" ht="36" customHeight="1" spans="1:4">
      <c r="A29" s="272" t="s">
        <v>84</v>
      </c>
      <c r="B29" s="273"/>
      <c r="C29" s="383">
        <v>0</v>
      </c>
      <c r="D29" s="382" t="str">
        <f t="shared" si="0"/>
        <v/>
      </c>
    </row>
    <row r="30" ht="36" customHeight="1" spans="1:4">
      <c r="A30" s="272" t="s">
        <v>99</v>
      </c>
      <c r="B30" s="273"/>
      <c r="C30" s="383">
        <v>0</v>
      </c>
      <c r="D30" s="382" t="str">
        <f t="shared" si="0"/>
        <v/>
      </c>
    </row>
    <row r="31" ht="36" customHeight="1" spans="1:4">
      <c r="A31" s="272" t="s">
        <v>100</v>
      </c>
      <c r="B31" s="273"/>
      <c r="C31" s="383">
        <v>0</v>
      </c>
      <c r="D31" s="382" t="str">
        <f t="shared" si="0"/>
        <v/>
      </c>
    </row>
    <row r="32" ht="36" customHeight="1" spans="1:4">
      <c r="A32" s="272" t="s">
        <v>101</v>
      </c>
      <c r="B32" s="273"/>
      <c r="C32" s="383">
        <v>0</v>
      </c>
      <c r="D32" s="382" t="str">
        <f t="shared" si="0"/>
        <v/>
      </c>
    </row>
    <row r="33" ht="36" customHeight="1" spans="1:4">
      <c r="A33" s="272" t="s">
        <v>102</v>
      </c>
      <c r="B33" s="273">
        <v>261</v>
      </c>
      <c r="C33" s="383">
        <v>254</v>
      </c>
      <c r="D33" s="382">
        <f t="shared" si="0"/>
        <v>-0.027</v>
      </c>
    </row>
    <row r="34" ht="36" customHeight="1" spans="1:4">
      <c r="A34" s="272" t="s">
        <v>103</v>
      </c>
      <c r="B34" s="273"/>
      <c r="C34" s="383">
        <v>0</v>
      </c>
      <c r="D34" s="382" t="str">
        <f t="shared" si="0"/>
        <v/>
      </c>
    </row>
    <row r="35" ht="36" customHeight="1" spans="1:4">
      <c r="A35" s="272" t="s">
        <v>91</v>
      </c>
      <c r="B35" s="273">
        <v>12</v>
      </c>
      <c r="C35" s="383">
        <v>12</v>
      </c>
      <c r="D35" s="382">
        <f t="shared" si="0"/>
        <v>0</v>
      </c>
    </row>
    <row r="36" ht="36" customHeight="1" spans="1:4">
      <c r="A36" s="272" t="s">
        <v>104</v>
      </c>
      <c r="B36" s="273">
        <v>20</v>
      </c>
      <c r="C36" s="383">
        <v>40</v>
      </c>
      <c r="D36" s="382">
        <f t="shared" si="0"/>
        <v>1</v>
      </c>
    </row>
    <row r="37" ht="36" customHeight="1" spans="1:4">
      <c r="A37" s="272" t="s">
        <v>105</v>
      </c>
      <c r="B37" s="381">
        <f>SUM(B38:B47)</f>
        <v>5022</v>
      </c>
      <c r="C37" s="381">
        <f>SUM(C38:C47)</f>
        <v>13540</v>
      </c>
      <c r="D37" s="382">
        <f t="shared" si="0"/>
        <v>1.696</v>
      </c>
    </row>
    <row r="38" ht="36" customHeight="1" spans="1:4">
      <c r="A38" s="272" t="s">
        <v>82</v>
      </c>
      <c r="B38" s="273">
        <v>1956</v>
      </c>
      <c r="C38" s="383">
        <v>1788</v>
      </c>
      <c r="D38" s="382">
        <f t="shared" si="0"/>
        <v>-0.086</v>
      </c>
    </row>
    <row r="39" ht="36" customHeight="1" spans="1:4">
      <c r="A39" s="272" t="s">
        <v>83</v>
      </c>
      <c r="B39" s="273"/>
      <c r="C39" s="383">
        <v>0</v>
      </c>
      <c r="D39" s="382" t="str">
        <f t="shared" si="0"/>
        <v/>
      </c>
    </row>
    <row r="40" ht="36" customHeight="1" spans="1:4">
      <c r="A40" s="272" t="s">
        <v>84</v>
      </c>
      <c r="B40" s="273"/>
      <c r="C40" s="383">
        <v>0</v>
      </c>
      <c r="D40" s="382" t="str">
        <f t="shared" si="0"/>
        <v/>
      </c>
    </row>
    <row r="41" ht="36" customHeight="1" spans="1:4">
      <c r="A41" s="272" t="s">
        <v>106</v>
      </c>
      <c r="B41" s="273"/>
      <c r="C41" s="383">
        <v>0</v>
      </c>
      <c r="D41" s="382" t="str">
        <f t="shared" si="0"/>
        <v/>
      </c>
    </row>
    <row r="42" ht="36" customHeight="1" spans="1:4">
      <c r="A42" s="272" t="s">
        <v>107</v>
      </c>
      <c r="B42" s="273"/>
      <c r="C42" s="383">
        <v>0</v>
      </c>
      <c r="D42" s="382" t="str">
        <f t="shared" si="0"/>
        <v/>
      </c>
    </row>
    <row r="43" ht="36" customHeight="1" spans="1:4">
      <c r="A43" s="272" t="s">
        <v>108</v>
      </c>
      <c r="B43" s="273"/>
      <c r="C43" s="383">
        <v>0</v>
      </c>
      <c r="D43" s="382" t="str">
        <f t="shared" si="0"/>
        <v/>
      </c>
    </row>
    <row r="44" ht="36" customHeight="1" spans="1:4">
      <c r="A44" s="272" t="s">
        <v>109</v>
      </c>
      <c r="B44" s="273"/>
      <c r="C44" s="383">
        <v>0</v>
      </c>
      <c r="D44" s="382" t="str">
        <f t="shared" si="0"/>
        <v/>
      </c>
    </row>
    <row r="45" ht="36" customHeight="1" spans="1:4">
      <c r="A45" s="272" t="s">
        <v>110</v>
      </c>
      <c r="B45" s="273">
        <v>4</v>
      </c>
      <c r="C45" s="383">
        <v>0</v>
      </c>
      <c r="D45" s="382">
        <f t="shared" si="0"/>
        <v>-1</v>
      </c>
    </row>
    <row r="46" ht="36" customHeight="1" spans="1:4">
      <c r="A46" s="272" t="s">
        <v>91</v>
      </c>
      <c r="B46" s="273">
        <v>956</v>
      </c>
      <c r="C46" s="383">
        <v>955</v>
      </c>
      <c r="D46" s="382">
        <f t="shared" si="0"/>
        <v>-0.001</v>
      </c>
    </row>
    <row r="47" ht="36" customHeight="1" spans="1:4">
      <c r="A47" s="272" t="s">
        <v>111</v>
      </c>
      <c r="B47" s="273">
        <v>2106</v>
      </c>
      <c r="C47" s="383">
        <v>10797</v>
      </c>
      <c r="D47" s="382">
        <f t="shared" si="0"/>
        <v>4.127</v>
      </c>
    </row>
    <row r="48" ht="36" customHeight="1" spans="1:4">
      <c r="A48" s="272" t="s">
        <v>112</v>
      </c>
      <c r="B48" s="381">
        <f>SUM(B49:B58)</f>
        <v>1667</v>
      </c>
      <c r="C48" s="381">
        <f>SUM(C49:C58)</f>
        <v>1371</v>
      </c>
      <c r="D48" s="382">
        <f t="shared" si="0"/>
        <v>-0.178</v>
      </c>
    </row>
    <row r="49" ht="36" customHeight="1" spans="1:4">
      <c r="A49" s="272" t="s">
        <v>82</v>
      </c>
      <c r="B49" s="273">
        <v>935</v>
      </c>
      <c r="C49" s="383">
        <v>801</v>
      </c>
      <c r="D49" s="382">
        <f t="shared" si="0"/>
        <v>-0.143</v>
      </c>
    </row>
    <row r="50" ht="36" customHeight="1" spans="1:4">
      <c r="A50" s="272" t="s">
        <v>83</v>
      </c>
      <c r="B50" s="273"/>
      <c r="C50" s="383">
        <v>0</v>
      </c>
      <c r="D50" s="382" t="str">
        <f t="shared" si="0"/>
        <v/>
      </c>
    </row>
    <row r="51" ht="36" customHeight="1" spans="1:4">
      <c r="A51" s="272" t="s">
        <v>84</v>
      </c>
      <c r="B51" s="273"/>
      <c r="C51" s="383">
        <v>0</v>
      </c>
      <c r="D51" s="382" t="str">
        <f t="shared" si="0"/>
        <v/>
      </c>
    </row>
    <row r="52" ht="36" customHeight="1" spans="1:4">
      <c r="A52" s="272" t="s">
        <v>113</v>
      </c>
      <c r="B52" s="273">
        <v>40</v>
      </c>
      <c r="C52" s="383">
        <v>40</v>
      </c>
      <c r="D52" s="382">
        <f t="shared" si="0"/>
        <v>0</v>
      </c>
    </row>
    <row r="53" ht="36" customHeight="1" spans="1:4">
      <c r="A53" s="272" t="s">
        <v>114</v>
      </c>
      <c r="B53" s="273"/>
      <c r="C53" s="383">
        <v>0</v>
      </c>
      <c r="D53" s="382" t="str">
        <f t="shared" si="0"/>
        <v/>
      </c>
    </row>
    <row r="54" ht="36" customHeight="1" spans="1:4">
      <c r="A54" s="272" t="s">
        <v>115</v>
      </c>
      <c r="B54" s="273"/>
      <c r="C54" s="383">
        <v>0</v>
      </c>
      <c r="D54" s="382" t="str">
        <f t="shared" si="0"/>
        <v/>
      </c>
    </row>
    <row r="55" ht="36" customHeight="1" spans="1:4">
      <c r="A55" s="272" t="s">
        <v>116</v>
      </c>
      <c r="B55" s="273">
        <v>218</v>
      </c>
      <c r="C55" s="383">
        <v>20</v>
      </c>
      <c r="D55" s="382"/>
    </row>
    <row r="56" ht="36" customHeight="1" spans="1:4">
      <c r="A56" s="272" t="s">
        <v>117</v>
      </c>
      <c r="B56" s="273">
        <v>350</v>
      </c>
      <c r="C56" s="383">
        <v>300</v>
      </c>
      <c r="D56" s="382">
        <f t="shared" ref="D56:D119" si="1">IF(B56&lt;&gt;0,C56/B56-1,"")</f>
        <v>-0.143</v>
      </c>
    </row>
    <row r="57" ht="36" customHeight="1" spans="1:4">
      <c r="A57" s="272" t="s">
        <v>91</v>
      </c>
      <c r="B57" s="273"/>
      <c r="C57" s="383">
        <v>0</v>
      </c>
      <c r="D57" s="382" t="str">
        <f t="shared" si="1"/>
        <v/>
      </c>
    </row>
    <row r="58" ht="36" customHeight="1" spans="1:4">
      <c r="A58" s="272" t="s">
        <v>118</v>
      </c>
      <c r="B58" s="273">
        <v>124</v>
      </c>
      <c r="C58" s="383">
        <v>210</v>
      </c>
      <c r="D58" s="382">
        <f t="shared" si="1"/>
        <v>0.694</v>
      </c>
    </row>
    <row r="59" ht="36" customHeight="1" spans="1:4">
      <c r="A59" s="272" t="s">
        <v>119</v>
      </c>
      <c r="B59" s="381">
        <f>SUM(B60:B69)</f>
        <v>3234</v>
      </c>
      <c r="C59" s="381">
        <f>SUM(C60:C69)</f>
        <v>6459</v>
      </c>
      <c r="D59" s="382">
        <f t="shared" si="1"/>
        <v>0.997</v>
      </c>
    </row>
    <row r="60" ht="36" customHeight="1" spans="1:4">
      <c r="A60" s="272" t="s">
        <v>82</v>
      </c>
      <c r="B60" s="273">
        <v>2114</v>
      </c>
      <c r="C60" s="383">
        <v>1689</v>
      </c>
      <c r="D60" s="382">
        <f t="shared" si="1"/>
        <v>-0.201</v>
      </c>
    </row>
    <row r="61" ht="36" customHeight="1" spans="1:4">
      <c r="A61" s="272" t="s">
        <v>83</v>
      </c>
      <c r="B61" s="273">
        <v>66</v>
      </c>
      <c r="C61" s="383">
        <v>389</v>
      </c>
      <c r="D61" s="382">
        <f t="shared" si="1"/>
        <v>4.894</v>
      </c>
    </row>
    <row r="62" ht="36" customHeight="1" spans="1:4">
      <c r="A62" s="272" t="s">
        <v>84</v>
      </c>
      <c r="B62" s="273"/>
      <c r="C62" s="383">
        <v>0</v>
      </c>
      <c r="D62" s="382" t="str">
        <f t="shared" si="1"/>
        <v/>
      </c>
    </row>
    <row r="63" ht="36" customHeight="1" spans="1:4">
      <c r="A63" s="272" t="s">
        <v>120</v>
      </c>
      <c r="B63" s="273">
        <v>52</v>
      </c>
      <c r="C63" s="383">
        <v>260</v>
      </c>
      <c r="D63" s="382">
        <f t="shared" si="1"/>
        <v>4</v>
      </c>
    </row>
    <row r="64" ht="36" customHeight="1" spans="1:4">
      <c r="A64" s="272" t="s">
        <v>121</v>
      </c>
      <c r="B64" s="273"/>
      <c r="C64" s="383">
        <v>200</v>
      </c>
      <c r="D64" s="382" t="str">
        <f t="shared" si="1"/>
        <v/>
      </c>
    </row>
    <row r="65" ht="36" customHeight="1" spans="1:4">
      <c r="A65" s="272" t="s">
        <v>122</v>
      </c>
      <c r="B65" s="273"/>
      <c r="C65" s="383">
        <v>0</v>
      </c>
      <c r="D65" s="382" t="str">
        <f t="shared" si="1"/>
        <v/>
      </c>
    </row>
    <row r="66" ht="36" customHeight="1" spans="1:4">
      <c r="A66" s="272" t="s">
        <v>123</v>
      </c>
      <c r="B66" s="273">
        <v>68</v>
      </c>
      <c r="C66" s="383">
        <v>1786</v>
      </c>
      <c r="D66" s="382">
        <f t="shared" si="1"/>
        <v>25.265</v>
      </c>
    </row>
    <row r="67" ht="36" customHeight="1" spans="1:4">
      <c r="A67" s="272" t="s">
        <v>124</v>
      </c>
      <c r="B67" s="273">
        <v>920</v>
      </c>
      <c r="C67" s="383">
        <v>2005</v>
      </c>
      <c r="D67" s="382">
        <f t="shared" si="1"/>
        <v>1.179</v>
      </c>
    </row>
    <row r="68" ht="36" customHeight="1" spans="1:4">
      <c r="A68" s="272" t="s">
        <v>91</v>
      </c>
      <c r="B68" s="273"/>
      <c r="C68" s="383">
        <v>0</v>
      </c>
      <c r="D68" s="382" t="str">
        <f t="shared" si="1"/>
        <v/>
      </c>
    </row>
    <row r="69" ht="36" customHeight="1" spans="1:4">
      <c r="A69" s="272" t="s">
        <v>125</v>
      </c>
      <c r="B69" s="273">
        <v>14</v>
      </c>
      <c r="C69" s="383">
        <v>130</v>
      </c>
      <c r="D69" s="382">
        <f t="shared" si="1"/>
        <v>8.286</v>
      </c>
    </row>
    <row r="70" ht="36" customHeight="1" spans="1:4">
      <c r="A70" s="272" t="s">
        <v>126</v>
      </c>
      <c r="B70" s="381">
        <f>SUM(B71:B77)</f>
        <v>243</v>
      </c>
      <c r="C70" s="381">
        <f>SUM(C71:C77)</f>
        <v>0</v>
      </c>
      <c r="D70" s="382">
        <f t="shared" si="1"/>
        <v>-1</v>
      </c>
    </row>
    <row r="71" ht="36" customHeight="1" spans="1:4">
      <c r="A71" s="272" t="s">
        <v>82</v>
      </c>
      <c r="B71" s="273">
        <v>243</v>
      </c>
      <c r="C71" s="383">
        <v>0</v>
      </c>
      <c r="D71" s="382">
        <f t="shared" si="1"/>
        <v>-1</v>
      </c>
    </row>
    <row r="72" ht="36" customHeight="1" spans="1:4">
      <c r="A72" s="272" t="s">
        <v>83</v>
      </c>
      <c r="B72" s="273"/>
      <c r="C72" s="383">
        <v>0</v>
      </c>
      <c r="D72" s="382" t="str">
        <f t="shared" si="1"/>
        <v/>
      </c>
    </row>
    <row r="73" ht="36" customHeight="1" spans="1:4">
      <c r="A73" s="272" t="s">
        <v>84</v>
      </c>
      <c r="B73" s="273"/>
      <c r="C73" s="383">
        <v>0</v>
      </c>
      <c r="D73" s="382" t="str">
        <f t="shared" si="1"/>
        <v/>
      </c>
    </row>
    <row r="74" ht="36" customHeight="1" spans="1:4">
      <c r="A74" s="272" t="s">
        <v>123</v>
      </c>
      <c r="B74" s="273"/>
      <c r="C74" s="383">
        <v>0</v>
      </c>
      <c r="D74" s="382" t="str">
        <f t="shared" si="1"/>
        <v/>
      </c>
    </row>
    <row r="75" ht="36" customHeight="1" spans="1:4">
      <c r="A75" s="272" t="s">
        <v>127</v>
      </c>
      <c r="B75" s="273"/>
      <c r="C75" s="383">
        <v>0</v>
      </c>
      <c r="D75" s="382" t="str">
        <f t="shared" si="1"/>
        <v/>
      </c>
    </row>
    <row r="76" ht="36" customHeight="1" spans="1:4">
      <c r="A76" s="272" t="s">
        <v>91</v>
      </c>
      <c r="B76" s="273"/>
      <c r="C76" s="383">
        <v>0</v>
      </c>
      <c r="D76" s="382" t="str">
        <f t="shared" si="1"/>
        <v/>
      </c>
    </row>
    <row r="77" ht="36" customHeight="1" spans="1:4">
      <c r="A77" s="272" t="s">
        <v>128</v>
      </c>
      <c r="B77" s="273"/>
      <c r="C77" s="383">
        <v>0</v>
      </c>
      <c r="D77" s="382" t="str">
        <f t="shared" si="1"/>
        <v/>
      </c>
    </row>
    <row r="78" ht="36" customHeight="1" spans="1:4">
      <c r="A78" s="272" t="s">
        <v>129</v>
      </c>
      <c r="B78" s="381">
        <f>SUM(B79:B86)</f>
        <v>400</v>
      </c>
      <c r="C78" s="381">
        <f>SUM(C79:C86)</f>
        <v>300</v>
      </c>
      <c r="D78" s="382">
        <f t="shared" si="1"/>
        <v>-0.25</v>
      </c>
    </row>
    <row r="79" ht="36" customHeight="1" spans="1:4">
      <c r="A79" s="272" t="s">
        <v>82</v>
      </c>
      <c r="B79" s="273"/>
      <c r="C79" s="383">
        <v>0</v>
      </c>
      <c r="D79" s="382" t="str">
        <f t="shared" si="1"/>
        <v/>
      </c>
    </row>
    <row r="80" ht="36" customHeight="1" spans="1:4">
      <c r="A80" s="272" t="s">
        <v>83</v>
      </c>
      <c r="B80" s="273"/>
      <c r="C80" s="383">
        <v>0</v>
      </c>
      <c r="D80" s="382" t="str">
        <f t="shared" si="1"/>
        <v/>
      </c>
    </row>
    <row r="81" ht="36" customHeight="1" spans="1:4">
      <c r="A81" s="272" t="s">
        <v>84</v>
      </c>
      <c r="B81" s="273"/>
      <c r="C81" s="383">
        <v>0</v>
      </c>
      <c r="D81" s="382" t="str">
        <f t="shared" si="1"/>
        <v/>
      </c>
    </row>
    <row r="82" ht="36" customHeight="1" spans="1:4">
      <c r="A82" s="272" t="s">
        <v>130</v>
      </c>
      <c r="B82" s="273">
        <v>400</v>
      </c>
      <c r="C82" s="383">
        <v>300</v>
      </c>
      <c r="D82" s="382">
        <f t="shared" si="1"/>
        <v>-0.25</v>
      </c>
    </row>
    <row r="83" ht="36" customHeight="1" spans="1:4">
      <c r="A83" s="272" t="s">
        <v>131</v>
      </c>
      <c r="B83" s="273"/>
      <c r="C83" s="383">
        <v>0</v>
      </c>
      <c r="D83" s="382" t="str">
        <f t="shared" si="1"/>
        <v/>
      </c>
    </row>
    <row r="84" ht="36" customHeight="1" spans="1:4">
      <c r="A84" s="272" t="s">
        <v>123</v>
      </c>
      <c r="B84" s="273"/>
      <c r="C84" s="383">
        <v>0</v>
      </c>
      <c r="D84" s="382" t="str">
        <f t="shared" si="1"/>
        <v/>
      </c>
    </row>
    <row r="85" ht="36" customHeight="1" spans="1:4">
      <c r="A85" s="272" t="s">
        <v>91</v>
      </c>
      <c r="B85" s="273"/>
      <c r="C85" s="383">
        <v>0</v>
      </c>
      <c r="D85" s="382" t="str">
        <f t="shared" si="1"/>
        <v/>
      </c>
    </row>
    <row r="86" ht="36" customHeight="1" spans="1:4">
      <c r="A86" s="272" t="s">
        <v>132</v>
      </c>
      <c r="B86" s="273"/>
      <c r="C86" s="383">
        <v>0</v>
      </c>
      <c r="D86" s="382" t="str">
        <f t="shared" si="1"/>
        <v/>
      </c>
    </row>
    <row r="87" ht="36" customHeight="1" spans="1:4">
      <c r="A87" s="272" t="s">
        <v>133</v>
      </c>
      <c r="B87" s="381">
        <f>SUM(B88:B99)</f>
        <v>389</v>
      </c>
      <c r="C87" s="381">
        <f>SUM(C88:C99)</f>
        <v>0</v>
      </c>
      <c r="D87" s="382">
        <f t="shared" si="1"/>
        <v>-1</v>
      </c>
    </row>
    <row r="88" ht="36" customHeight="1" spans="1:4">
      <c r="A88" s="272" t="s">
        <v>82</v>
      </c>
      <c r="B88" s="273"/>
      <c r="C88" s="383">
        <v>0</v>
      </c>
      <c r="D88" s="382" t="str">
        <f t="shared" si="1"/>
        <v/>
      </c>
    </row>
    <row r="89" ht="36" customHeight="1" spans="1:4">
      <c r="A89" s="272" t="s">
        <v>83</v>
      </c>
      <c r="B89" s="273"/>
      <c r="C89" s="383">
        <v>0</v>
      </c>
      <c r="D89" s="382" t="str">
        <f t="shared" si="1"/>
        <v/>
      </c>
    </row>
    <row r="90" ht="36" customHeight="1" spans="1:4">
      <c r="A90" s="272" t="s">
        <v>84</v>
      </c>
      <c r="B90" s="273"/>
      <c r="C90" s="383">
        <v>0</v>
      </c>
      <c r="D90" s="382" t="str">
        <f t="shared" si="1"/>
        <v/>
      </c>
    </row>
    <row r="91" ht="36" customHeight="1" spans="1:4">
      <c r="A91" s="272" t="s">
        <v>134</v>
      </c>
      <c r="B91" s="273"/>
      <c r="C91" s="383">
        <v>0</v>
      </c>
      <c r="D91" s="382" t="str">
        <f t="shared" si="1"/>
        <v/>
      </c>
    </row>
    <row r="92" ht="36" customHeight="1" spans="1:4">
      <c r="A92" s="272" t="s">
        <v>135</v>
      </c>
      <c r="B92" s="273"/>
      <c r="C92" s="383">
        <v>0</v>
      </c>
      <c r="D92" s="382" t="str">
        <f t="shared" si="1"/>
        <v/>
      </c>
    </row>
    <row r="93" ht="36" customHeight="1" spans="1:4">
      <c r="A93" s="272" t="s">
        <v>123</v>
      </c>
      <c r="B93" s="273"/>
      <c r="C93" s="383">
        <v>0</v>
      </c>
      <c r="D93" s="382" t="str">
        <f t="shared" si="1"/>
        <v/>
      </c>
    </row>
    <row r="94" ht="36" customHeight="1" spans="1:4">
      <c r="A94" s="272" t="s">
        <v>136</v>
      </c>
      <c r="B94" s="273">
        <v>389</v>
      </c>
      <c r="C94" s="383">
        <v>0</v>
      </c>
      <c r="D94" s="382">
        <f t="shared" si="1"/>
        <v>-1</v>
      </c>
    </row>
    <row r="95" ht="36" customHeight="1" spans="1:4">
      <c r="A95" s="272" t="s">
        <v>137</v>
      </c>
      <c r="B95" s="273"/>
      <c r="C95" s="383">
        <v>0</v>
      </c>
      <c r="D95" s="382" t="str">
        <f t="shared" si="1"/>
        <v/>
      </c>
    </row>
    <row r="96" ht="36" customHeight="1" spans="1:4">
      <c r="A96" s="272" t="s">
        <v>138</v>
      </c>
      <c r="B96" s="273"/>
      <c r="C96" s="383">
        <v>0</v>
      </c>
      <c r="D96" s="382" t="str">
        <f t="shared" si="1"/>
        <v/>
      </c>
    </row>
    <row r="97" ht="36" customHeight="1" spans="1:4">
      <c r="A97" s="272" t="s">
        <v>139</v>
      </c>
      <c r="B97" s="273"/>
      <c r="C97" s="383">
        <v>0</v>
      </c>
      <c r="D97" s="382" t="str">
        <f t="shared" si="1"/>
        <v/>
      </c>
    </row>
    <row r="98" ht="36" customHeight="1" spans="1:4">
      <c r="A98" s="272" t="s">
        <v>91</v>
      </c>
      <c r="B98" s="273"/>
      <c r="C98" s="383">
        <v>0</v>
      </c>
      <c r="D98" s="382" t="str">
        <f t="shared" si="1"/>
        <v/>
      </c>
    </row>
    <row r="99" ht="36" customHeight="1" spans="1:4">
      <c r="A99" s="272" t="s">
        <v>140</v>
      </c>
      <c r="B99" s="273"/>
      <c r="C99" s="383">
        <v>0</v>
      </c>
      <c r="D99" s="382" t="str">
        <f t="shared" si="1"/>
        <v/>
      </c>
    </row>
    <row r="100" ht="36" customHeight="1" spans="1:4">
      <c r="A100" s="272" t="s">
        <v>141</v>
      </c>
      <c r="B100" s="381">
        <f>SUM(B101:B108)</f>
        <v>17542</v>
      </c>
      <c r="C100" s="381">
        <f>SUM(C101:C108)</f>
        <v>12630</v>
      </c>
      <c r="D100" s="382">
        <f t="shared" si="1"/>
        <v>-0.28</v>
      </c>
    </row>
    <row r="101" ht="36" customHeight="1" spans="1:4">
      <c r="A101" s="272" t="s">
        <v>82</v>
      </c>
      <c r="B101" s="273">
        <v>4889</v>
      </c>
      <c r="C101" s="383">
        <v>3545</v>
      </c>
      <c r="D101" s="382">
        <f t="shared" si="1"/>
        <v>-0.275</v>
      </c>
    </row>
    <row r="102" ht="36" customHeight="1" spans="1:4">
      <c r="A102" s="272" t="s">
        <v>83</v>
      </c>
      <c r="B102" s="273">
        <v>11730</v>
      </c>
      <c r="C102" s="383">
        <v>9085</v>
      </c>
      <c r="D102" s="382">
        <f t="shared" si="1"/>
        <v>-0.225</v>
      </c>
    </row>
    <row r="103" ht="36" customHeight="1" spans="1:4">
      <c r="A103" s="272" t="s">
        <v>84</v>
      </c>
      <c r="B103" s="273"/>
      <c r="C103" s="383">
        <v>0</v>
      </c>
      <c r="D103" s="382" t="str">
        <f t="shared" si="1"/>
        <v/>
      </c>
    </row>
    <row r="104" ht="36" customHeight="1" spans="1:4">
      <c r="A104" s="272" t="s">
        <v>142</v>
      </c>
      <c r="B104" s="273">
        <v>155</v>
      </c>
      <c r="C104" s="383">
        <v>0</v>
      </c>
      <c r="D104" s="382">
        <f t="shared" si="1"/>
        <v>-1</v>
      </c>
    </row>
    <row r="105" ht="36" customHeight="1" spans="1:4">
      <c r="A105" s="272" t="s">
        <v>143</v>
      </c>
      <c r="B105" s="273"/>
      <c r="C105" s="383">
        <v>0</v>
      </c>
      <c r="D105" s="382" t="str">
        <f t="shared" si="1"/>
        <v/>
      </c>
    </row>
    <row r="106" ht="36" customHeight="1" spans="1:4">
      <c r="A106" s="272" t="s">
        <v>144</v>
      </c>
      <c r="B106" s="273"/>
      <c r="C106" s="383">
        <v>0</v>
      </c>
      <c r="D106" s="382" t="str">
        <f t="shared" si="1"/>
        <v/>
      </c>
    </row>
    <row r="107" ht="36" customHeight="1" spans="1:4">
      <c r="A107" s="272" t="s">
        <v>91</v>
      </c>
      <c r="B107" s="273"/>
      <c r="C107" s="383">
        <v>0</v>
      </c>
      <c r="D107" s="382" t="str">
        <f t="shared" si="1"/>
        <v/>
      </c>
    </row>
    <row r="108" ht="36" customHeight="1" spans="1:4">
      <c r="A108" s="272" t="s">
        <v>145</v>
      </c>
      <c r="B108" s="273">
        <v>768</v>
      </c>
      <c r="C108" s="383">
        <v>0</v>
      </c>
      <c r="D108" s="382">
        <f t="shared" si="1"/>
        <v>-1</v>
      </c>
    </row>
    <row r="109" ht="36" customHeight="1" spans="1:4">
      <c r="A109" s="272" t="s">
        <v>146</v>
      </c>
      <c r="B109" s="381">
        <f>SUM(B110:B119)</f>
        <v>1752</v>
      </c>
      <c r="C109" s="381">
        <f>SUM(C110:C119)</f>
        <v>2109</v>
      </c>
      <c r="D109" s="382">
        <f t="shared" si="1"/>
        <v>0.204</v>
      </c>
    </row>
    <row r="110" ht="36" customHeight="1" spans="1:4">
      <c r="A110" s="272" t="s">
        <v>82</v>
      </c>
      <c r="B110" s="273">
        <v>1268</v>
      </c>
      <c r="C110" s="383">
        <v>1028</v>
      </c>
      <c r="D110" s="382">
        <f t="shared" si="1"/>
        <v>-0.189</v>
      </c>
    </row>
    <row r="111" ht="36" customHeight="1" spans="1:4">
      <c r="A111" s="272" t="s">
        <v>83</v>
      </c>
      <c r="B111" s="273">
        <v>76</v>
      </c>
      <c r="C111" s="383">
        <v>261</v>
      </c>
      <c r="D111" s="382">
        <f t="shared" si="1"/>
        <v>2.434</v>
      </c>
    </row>
    <row r="112" ht="36" customHeight="1" spans="1:4">
      <c r="A112" s="272" t="s">
        <v>84</v>
      </c>
      <c r="B112" s="273"/>
      <c r="C112" s="383">
        <v>0</v>
      </c>
      <c r="D112" s="382" t="str">
        <f t="shared" si="1"/>
        <v/>
      </c>
    </row>
    <row r="113" ht="36" customHeight="1" spans="1:4">
      <c r="A113" s="272" t="s">
        <v>147</v>
      </c>
      <c r="B113" s="273"/>
      <c r="C113" s="383">
        <v>0</v>
      </c>
      <c r="D113" s="382" t="str">
        <f t="shared" si="1"/>
        <v/>
      </c>
    </row>
    <row r="114" ht="36" customHeight="1" spans="1:4">
      <c r="A114" s="272" t="s">
        <v>148</v>
      </c>
      <c r="B114" s="273"/>
      <c r="C114" s="383">
        <v>0</v>
      </c>
      <c r="D114" s="382" t="str">
        <f t="shared" si="1"/>
        <v/>
      </c>
    </row>
    <row r="115" ht="36" customHeight="1" spans="1:4">
      <c r="A115" s="272" t="s">
        <v>149</v>
      </c>
      <c r="B115" s="273"/>
      <c r="C115" s="383">
        <v>0</v>
      </c>
      <c r="D115" s="382" t="str">
        <f t="shared" si="1"/>
        <v/>
      </c>
    </row>
    <row r="116" ht="36" customHeight="1" spans="1:4">
      <c r="A116" s="272" t="s">
        <v>150</v>
      </c>
      <c r="B116" s="273"/>
      <c r="C116" s="383">
        <v>0</v>
      </c>
      <c r="D116" s="382" t="str">
        <f t="shared" si="1"/>
        <v/>
      </c>
    </row>
    <row r="117" ht="36" customHeight="1" spans="1:4">
      <c r="A117" s="272" t="s">
        <v>151</v>
      </c>
      <c r="B117" s="273">
        <v>408</v>
      </c>
      <c r="C117" s="383">
        <v>820</v>
      </c>
      <c r="D117" s="382">
        <f t="shared" si="1"/>
        <v>1.01</v>
      </c>
    </row>
    <row r="118" ht="36" customHeight="1" spans="1:4">
      <c r="A118" s="272" t="s">
        <v>91</v>
      </c>
      <c r="B118" s="273"/>
      <c r="C118" s="383">
        <v>0</v>
      </c>
      <c r="D118" s="382" t="str">
        <f t="shared" si="1"/>
        <v/>
      </c>
    </row>
    <row r="119" ht="36" customHeight="1" spans="1:4">
      <c r="A119" s="272" t="s">
        <v>152</v>
      </c>
      <c r="B119" s="273"/>
      <c r="C119" s="383">
        <v>0</v>
      </c>
      <c r="D119" s="382" t="str">
        <f t="shared" si="1"/>
        <v/>
      </c>
    </row>
    <row r="120" ht="36" customHeight="1" spans="1:4">
      <c r="A120" s="272" t="s">
        <v>153</v>
      </c>
      <c r="B120" s="381">
        <f>SUM(B121:B132)</f>
        <v>0</v>
      </c>
      <c r="C120" s="381">
        <f>SUM(C121:C132)</f>
        <v>0</v>
      </c>
      <c r="D120" s="382" t="str">
        <f t="shared" ref="D120:D183" si="2">IF(B120&lt;&gt;0,C120/B120-1,"")</f>
        <v/>
      </c>
    </row>
    <row r="121" ht="36" customHeight="1" spans="1:4">
      <c r="A121" s="272" t="s">
        <v>82</v>
      </c>
      <c r="B121" s="273"/>
      <c r="C121" s="383">
        <v>0</v>
      </c>
      <c r="D121" s="382" t="str">
        <f t="shared" si="2"/>
        <v/>
      </c>
    </row>
    <row r="122" ht="36" customHeight="1" spans="1:4">
      <c r="A122" s="272" t="s">
        <v>83</v>
      </c>
      <c r="B122" s="273"/>
      <c r="C122" s="383">
        <v>0</v>
      </c>
      <c r="D122" s="382" t="str">
        <f t="shared" si="2"/>
        <v/>
      </c>
    </row>
    <row r="123" ht="36" customHeight="1" spans="1:4">
      <c r="A123" s="272" t="s">
        <v>84</v>
      </c>
      <c r="B123" s="273"/>
      <c r="C123" s="383">
        <v>0</v>
      </c>
      <c r="D123" s="382" t="str">
        <f t="shared" si="2"/>
        <v/>
      </c>
    </row>
    <row r="124" ht="36" customHeight="1" spans="1:4">
      <c r="A124" s="272" t="s">
        <v>154</v>
      </c>
      <c r="B124" s="273"/>
      <c r="C124" s="383">
        <v>0</v>
      </c>
      <c r="D124" s="382" t="str">
        <f t="shared" si="2"/>
        <v/>
      </c>
    </row>
    <row r="125" ht="36" customHeight="1" spans="1:4">
      <c r="A125" s="272" t="s">
        <v>155</v>
      </c>
      <c r="B125" s="273"/>
      <c r="C125" s="383">
        <v>0</v>
      </c>
      <c r="D125" s="382" t="str">
        <f t="shared" si="2"/>
        <v/>
      </c>
    </row>
    <row r="126" ht="36" customHeight="1" spans="1:4">
      <c r="A126" s="272" t="s">
        <v>156</v>
      </c>
      <c r="B126" s="273"/>
      <c r="C126" s="381">
        <v>0</v>
      </c>
      <c r="D126" s="382" t="str">
        <f t="shared" si="2"/>
        <v/>
      </c>
    </row>
    <row r="127" ht="36" customHeight="1" spans="1:4">
      <c r="A127" s="272" t="s">
        <v>157</v>
      </c>
      <c r="B127" s="273"/>
      <c r="C127" s="383">
        <v>0</v>
      </c>
      <c r="D127" s="382" t="str">
        <f t="shared" si="2"/>
        <v/>
      </c>
    </row>
    <row r="128" ht="36" customHeight="1" spans="1:4">
      <c r="A128" s="272" t="s">
        <v>158</v>
      </c>
      <c r="B128" s="273"/>
      <c r="C128" s="383">
        <v>0</v>
      </c>
      <c r="D128" s="382" t="str">
        <f t="shared" si="2"/>
        <v/>
      </c>
    </row>
    <row r="129" ht="36" customHeight="1" spans="1:4">
      <c r="A129" s="272" t="s">
        <v>159</v>
      </c>
      <c r="B129" s="273"/>
      <c r="C129" s="383">
        <v>0</v>
      </c>
      <c r="D129" s="382" t="str">
        <f t="shared" si="2"/>
        <v/>
      </c>
    </row>
    <row r="130" ht="36" customHeight="1" spans="1:4">
      <c r="A130" s="272" t="s">
        <v>160</v>
      </c>
      <c r="B130" s="273"/>
      <c r="C130" s="383">
        <v>0</v>
      </c>
      <c r="D130" s="382" t="str">
        <f t="shared" si="2"/>
        <v/>
      </c>
    </row>
    <row r="131" ht="36" customHeight="1" spans="1:4">
      <c r="A131" s="272" t="s">
        <v>91</v>
      </c>
      <c r="B131" s="273"/>
      <c r="C131" s="383">
        <v>0</v>
      </c>
      <c r="D131" s="382" t="str">
        <f t="shared" si="2"/>
        <v/>
      </c>
    </row>
    <row r="132" ht="36" customHeight="1" spans="1:4">
      <c r="A132" s="272" t="s">
        <v>161</v>
      </c>
      <c r="B132" s="273"/>
      <c r="C132" s="383">
        <v>0</v>
      </c>
      <c r="D132" s="382" t="str">
        <f t="shared" si="2"/>
        <v/>
      </c>
    </row>
    <row r="133" ht="36" customHeight="1" spans="1:4">
      <c r="A133" s="272" t="s">
        <v>162</v>
      </c>
      <c r="B133" s="381">
        <f>SUM(B134:B139)</f>
        <v>939</v>
      </c>
      <c r="C133" s="381">
        <f>SUM(C134:C139)</f>
        <v>1744</v>
      </c>
      <c r="D133" s="382">
        <f t="shared" si="2"/>
        <v>0.857</v>
      </c>
    </row>
    <row r="134" ht="36" customHeight="1" spans="1:4">
      <c r="A134" s="272" t="s">
        <v>82</v>
      </c>
      <c r="B134" s="273">
        <v>603</v>
      </c>
      <c r="C134" s="383">
        <v>518</v>
      </c>
      <c r="D134" s="382">
        <f t="shared" si="2"/>
        <v>-0.141</v>
      </c>
    </row>
    <row r="135" ht="36" customHeight="1" spans="1:4">
      <c r="A135" s="272" t="s">
        <v>83</v>
      </c>
      <c r="B135" s="273"/>
      <c r="C135" s="383">
        <v>267</v>
      </c>
      <c r="D135" s="382" t="str">
        <f t="shared" si="2"/>
        <v/>
      </c>
    </row>
    <row r="136" ht="36" customHeight="1" spans="1:4">
      <c r="A136" s="272" t="s">
        <v>84</v>
      </c>
      <c r="B136" s="273"/>
      <c r="C136" s="383">
        <v>0</v>
      </c>
      <c r="D136" s="382" t="str">
        <f t="shared" si="2"/>
        <v/>
      </c>
    </row>
    <row r="137" ht="36" customHeight="1" spans="1:4">
      <c r="A137" s="272" t="s">
        <v>163</v>
      </c>
      <c r="B137" s="273">
        <v>301</v>
      </c>
      <c r="C137" s="383">
        <v>929</v>
      </c>
      <c r="D137" s="382">
        <f t="shared" si="2"/>
        <v>2.086</v>
      </c>
    </row>
    <row r="138" ht="36" customHeight="1" spans="1:4">
      <c r="A138" s="272" t="s">
        <v>91</v>
      </c>
      <c r="B138" s="273"/>
      <c r="C138" s="383">
        <v>0</v>
      </c>
      <c r="D138" s="382" t="str">
        <f t="shared" si="2"/>
        <v/>
      </c>
    </row>
    <row r="139" ht="36" customHeight="1" spans="1:4">
      <c r="A139" s="272" t="s">
        <v>164</v>
      </c>
      <c r="B139" s="273">
        <v>35</v>
      </c>
      <c r="C139" s="383">
        <v>30</v>
      </c>
      <c r="D139" s="382">
        <f t="shared" si="2"/>
        <v>-0.143</v>
      </c>
    </row>
    <row r="140" ht="36" customHeight="1" spans="1:4">
      <c r="A140" s="272" t="s">
        <v>165</v>
      </c>
      <c r="B140" s="381">
        <f>SUM(B141:B147)</f>
        <v>0</v>
      </c>
      <c r="C140" s="381">
        <f>SUM(C141:C147)</f>
        <v>0</v>
      </c>
      <c r="D140" s="382" t="str">
        <f t="shared" si="2"/>
        <v/>
      </c>
    </row>
    <row r="141" ht="36" customHeight="1" spans="1:4">
      <c r="A141" s="272" t="s">
        <v>82</v>
      </c>
      <c r="B141" s="273"/>
      <c r="C141" s="383">
        <v>0</v>
      </c>
      <c r="D141" s="382" t="str">
        <f t="shared" si="2"/>
        <v/>
      </c>
    </row>
    <row r="142" ht="36" customHeight="1" spans="1:4">
      <c r="A142" s="272" t="s">
        <v>83</v>
      </c>
      <c r="B142" s="273"/>
      <c r="C142" s="383">
        <v>0</v>
      </c>
      <c r="D142" s="382" t="str">
        <f t="shared" si="2"/>
        <v/>
      </c>
    </row>
    <row r="143" ht="36" customHeight="1" spans="1:4">
      <c r="A143" s="272" t="s">
        <v>84</v>
      </c>
      <c r="B143" s="273"/>
      <c r="C143" s="383">
        <v>0</v>
      </c>
      <c r="D143" s="382" t="str">
        <f t="shared" si="2"/>
        <v/>
      </c>
    </row>
    <row r="144" ht="36" customHeight="1" spans="1:4">
      <c r="A144" s="272" t="s">
        <v>166</v>
      </c>
      <c r="B144" s="273"/>
      <c r="C144" s="383">
        <v>0</v>
      </c>
      <c r="D144" s="382" t="str">
        <f t="shared" si="2"/>
        <v/>
      </c>
    </row>
    <row r="145" ht="36" customHeight="1" spans="1:4">
      <c r="A145" s="272" t="s">
        <v>167</v>
      </c>
      <c r="B145" s="273"/>
      <c r="C145" s="383">
        <v>0</v>
      </c>
      <c r="D145" s="382" t="str">
        <f t="shared" si="2"/>
        <v/>
      </c>
    </row>
    <row r="146" ht="36" customHeight="1" spans="1:4">
      <c r="A146" s="272" t="s">
        <v>91</v>
      </c>
      <c r="B146" s="273"/>
      <c r="C146" s="383">
        <v>0</v>
      </c>
      <c r="D146" s="382" t="str">
        <f t="shared" si="2"/>
        <v/>
      </c>
    </row>
    <row r="147" ht="36" customHeight="1" spans="1:4">
      <c r="A147" s="272" t="s">
        <v>168</v>
      </c>
      <c r="B147" s="273"/>
      <c r="C147" s="383">
        <v>0</v>
      </c>
      <c r="D147" s="382" t="str">
        <f t="shared" si="2"/>
        <v/>
      </c>
    </row>
    <row r="148" ht="36" customHeight="1" spans="1:4">
      <c r="A148" s="272" t="s">
        <v>169</v>
      </c>
      <c r="B148" s="381">
        <f>SUM(B149:B153)</f>
        <v>8</v>
      </c>
      <c r="C148" s="381">
        <f>SUM(C149:C153)</f>
        <v>112</v>
      </c>
      <c r="D148" s="382">
        <f t="shared" si="2"/>
        <v>13</v>
      </c>
    </row>
    <row r="149" ht="36" customHeight="1" spans="1:4">
      <c r="A149" s="272" t="s">
        <v>82</v>
      </c>
      <c r="B149" s="273"/>
      <c r="C149" s="383">
        <v>0</v>
      </c>
      <c r="D149" s="382" t="str">
        <f t="shared" si="2"/>
        <v/>
      </c>
    </row>
    <row r="150" ht="36" customHeight="1" spans="1:4">
      <c r="A150" s="272" t="s">
        <v>83</v>
      </c>
      <c r="B150" s="273"/>
      <c r="C150" s="383">
        <v>0</v>
      </c>
      <c r="D150" s="382" t="str">
        <f t="shared" si="2"/>
        <v/>
      </c>
    </row>
    <row r="151" ht="36" customHeight="1" spans="1:4">
      <c r="A151" s="272" t="s">
        <v>84</v>
      </c>
      <c r="B151" s="273"/>
      <c r="C151" s="383">
        <v>0</v>
      </c>
      <c r="D151" s="382" t="str">
        <f t="shared" si="2"/>
        <v/>
      </c>
    </row>
    <row r="152" ht="36" customHeight="1" spans="1:4">
      <c r="A152" s="272" t="s">
        <v>170</v>
      </c>
      <c r="B152" s="273">
        <v>8</v>
      </c>
      <c r="C152" s="383">
        <v>112</v>
      </c>
      <c r="D152" s="382">
        <f t="shared" si="2"/>
        <v>13</v>
      </c>
    </row>
    <row r="153" ht="36" customHeight="1" spans="1:4">
      <c r="A153" s="272" t="s">
        <v>171</v>
      </c>
      <c r="B153" s="273"/>
      <c r="C153" s="383">
        <v>0</v>
      </c>
      <c r="D153" s="382" t="str">
        <f t="shared" si="2"/>
        <v/>
      </c>
    </row>
    <row r="154" ht="36" customHeight="1" spans="1:4">
      <c r="A154" s="272" t="s">
        <v>172</v>
      </c>
      <c r="B154" s="381">
        <f>SUM(B155:B160)</f>
        <v>324</v>
      </c>
      <c r="C154" s="381">
        <f>SUM(C155:C160)</f>
        <v>259</v>
      </c>
      <c r="D154" s="382">
        <f t="shared" si="2"/>
        <v>-0.201</v>
      </c>
    </row>
    <row r="155" ht="36" customHeight="1" spans="1:4">
      <c r="A155" s="272" t="s">
        <v>82</v>
      </c>
      <c r="B155" s="273">
        <v>249</v>
      </c>
      <c r="C155" s="383">
        <v>199</v>
      </c>
      <c r="D155" s="382">
        <f t="shared" si="2"/>
        <v>-0.201</v>
      </c>
    </row>
    <row r="156" ht="36" customHeight="1" spans="1:4">
      <c r="A156" s="272" t="s">
        <v>83</v>
      </c>
      <c r="B156" s="273">
        <v>75</v>
      </c>
      <c r="C156" s="383">
        <v>60</v>
      </c>
      <c r="D156" s="382">
        <f t="shared" si="2"/>
        <v>-0.2</v>
      </c>
    </row>
    <row r="157" ht="36" customHeight="1" spans="1:4">
      <c r="A157" s="272" t="s">
        <v>84</v>
      </c>
      <c r="B157" s="273"/>
      <c r="C157" s="383">
        <v>0</v>
      </c>
      <c r="D157" s="382" t="str">
        <f t="shared" si="2"/>
        <v/>
      </c>
    </row>
    <row r="158" ht="36" customHeight="1" spans="1:4">
      <c r="A158" s="272" t="s">
        <v>96</v>
      </c>
      <c r="B158" s="273"/>
      <c r="C158" s="383">
        <v>0</v>
      </c>
      <c r="D158" s="382" t="str">
        <f t="shared" si="2"/>
        <v/>
      </c>
    </row>
    <row r="159" ht="36" customHeight="1" spans="1:4">
      <c r="A159" s="272" t="s">
        <v>91</v>
      </c>
      <c r="B159" s="273"/>
      <c r="C159" s="383">
        <v>0</v>
      </c>
      <c r="D159" s="382" t="str">
        <f t="shared" si="2"/>
        <v/>
      </c>
    </row>
    <row r="160" ht="36" customHeight="1" spans="1:4">
      <c r="A160" s="272" t="s">
        <v>173</v>
      </c>
      <c r="B160" s="273"/>
      <c r="C160" s="383">
        <v>0</v>
      </c>
      <c r="D160" s="382" t="str">
        <f t="shared" si="2"/>
        <v/>
      </c>
    </row>
    <row r="161" ht="36" customHeight="1" spans="1:4">
      <c r="A161" s="272" t="s">
        <v>174</v>
      </c>
      <c r="B161" s="381">
        <f>SUM(B162:B167)</f>
        <v>1331</v>
      </c>
      <c r="C161" s="381">
        <f>SUM(C162:C167)</f>
        <v>1279</v>
      </c>
      <c r="D161" s="382">
        <f t="shared" si="2"/>
        <v>-0.039</v>
      </c>
    </row>
    <row r="162" ht="36" customHeight="1" spans="1:4">
      <c r="A162" s="272" t="s">
        <v>82</v>
      </c>
      <c r="B162" s="273">
        <v>694</v>
      </c>
      <c r="C162" s="383">
        <v>565</v>
      </c>
      <c r="D162" s="382">
        <f t="shared" si="2"/>
        <v>-0.186</v>
      </c>
    </row>
    <row r="163" ht="36" customHeight="1" spans="1:4">
      <c r="A163" s="272" t="s">
        <v>83</v>
      </c>
      <c r="B163" s="273">
        <v>521</v>
      </c>
      <c r="C163" s="383">
        <v>490</v>
      </c>
      <c r="D163" s="382">
        <f t="shared" si="2"/>
        <v>-0.06</v>
      </c>
    </row>
    <row r="164" ht="36" customHeight="1" spans="1:4">
      <c r="A164" s="272" t="s">
        <v>84</v>
      </c>
      <c r="B164" s="273"/>
      <c r="C164" s="383">
        <v>0</v>
      </c>
      <c r="D164" s="382" t="str">
        <f t="shared" si="2"/>
        <v/>
      </c>
    </row>
    <row r="165" ht="36" customHeight="1" spans="1:4">
      <c r="A165" s="272" t="s">
        <v>175</v>
      </c>
      <c r="B165" s="273"/>
      <c r="C165" s="383">
        <v>0</v>
      </c>
      <c r="D165" s="382" t="str">
        <f t="shared" si="2"/>
        <v/>
      </c>
    </row>
    <row r="166" ht="36" customHeight="1" spans="1:4">
      <c r="A166" s="272" t="s">
        <v>91</v>
      </c>
      <c r="B166" s="273">
        <v>103</v>
      </c>
      <c r="C166" s="383">
        <v>109</v>
      </c>
      <c r="D166" s="382">
        <f t="shared" si="2"/>
        <v>0.058</v>
      </c>
    </row>
    <row r="167" ht="36" customHeight="1" spans="1:4">
      <c r="A167" s="272" t="s">
        <v>176</v>
      </c>
      <c r="B167" s="273">
        <v>13</v>
      </c>
      <c r="C167" s="383">
        <v>115</v>
      </c>
      <c r="D167" s="382">
        <f t="shared" si="2"/>
        <v>7.846</v>
      </c>
    </row>
    <row r="168" ht="36" customHeight="1" spans="1:4">
      <c r="A168" s="272" t="s">
        <v>177</v>
      </c>
      <c r="B168" s="381">
        <f>SUM(B169:B174)</f>
        <v>16769</v>
      </c>
      <c r="C168" s="381">
        <f>SUM(C169:C174)</f>
        <v>7069</v>
      </c>
      <c r="D168" s="382">
        <f t="shared" si="2"/>
        <v>-0.578</v>
      </c>
    </row>
    <row r="169" ht="36" customHeight="1" spans="1:4">
      <c r="A169" s="272" t="s">
        <v>82</v>
      </c>
      <c r="B169" s="273">
        <v>4337</v>
      </c>
      <c r="C169" s="383">
        <v>3595</v>
      </c>
      <c r="D169" s="382">
        <f t="shared" si="2"/>
        <v>-0.171</v>
      </c>
    </row>
    <row r="170" ht="36" customHeight="1" spans="1:4">
      <c r="A170" s="272" t="s">
        <v>83</v>
      </c>
      <c r="B170" s="273">
        <v>11401</v>
      </c>
      <c r="C170" s="383">
        <v>2623</v>
      </c>
      <c r="D170" s="382">
        <f t="shared" si="2"/>
        <v>-0.77</v>
      </c>
    </row>
    <row r="171" ht="36" customHeight="1" spans="1:4">
      <c r="A171" s="272" t="s">
        <v>84</v>
      </c>
      <c r="B171" s="273"/>
      <c r="C171" s="383">
        <v>0</v>
      </c>
      <c r="D171" s="382" t="str">
        <f t="shared" si="2"/>
        <v/>
      </c>
    </row>
    <row r="172" ht="36" customHeight="1" spans="1:4">
      <c r="A172" s="272" t="s">
        <v>178</v>
      </c>
      <c r="B172" s="273">
        <v>1031</v>
      </c>
      <c r="C172" s="383">
        <v>851</v>
      </c>
      <c r="D172" s="382">
        <f t="shared" si="2"/>
        <v>-0.175</v>
      </c>
    </row>
    <row r="173" ht="36" customHeight="1" spans="1:4">
      <c r="A173" s="272" t="s">
        <v>91</v>
      </c>
      <c r="B173" s="273"/>
      <c r="C173" s="383">
        <v>0</v>
      </c>
      <c r="D173" s="382" t="str">
        <f t="shared" si="2"/>
        <v/>
      </c>
    </row>
    <row r="174" ht="36" customHeight="1" spans="1:4">
      <c r="A174" s="272" t="s">
        <v>179</v>
      </c>
      <c r="B174" s="273"/>
      <c r="C174" s="383">
        <v>0</v>
      </c>
      <c r="D174" s="382" t="str">
        <f t="shared" si="2"/>
        <v/>
      </c>
    </row>
    <row r="175" ht="36" customHeight="1" spans="1:4">
      <c r="A175" s="272" t="s">
        <v>180</v>
      </c>
      <c r="B175" s="381">
        <f>SUM(B176:B181)</f>
        <v>3616</v>
      </c>
      <c r="C175" s="381">
        <f>SUM(C176:C181)</f>
        <v>4602</v>
      </c>
      <c r="D175" s="382">
        <f t="shared" si="2"/>
        <v>0.273</v>
      </c>
    </row>
    <row r="176" ht="36" customHeight="1" spans="1:4">
      <c r="A176" s="272" t="s">
        <v>82</v>
      </c>
      <c r="B176" s="273">
        <v>878</v>
      </c>
      <c r="C176" s="383">
        <v>734</v>
      </c>
      <c r="D176" s="382">
        <f t="shared" si="2"/>
        <v>-0.164</v>
      </c>
    </row>
    <row r="177" ht="36" customHeight="1" spans="1:4">
      <c r="A177" s="272" t="s">
        <v>83</v>
      </c>
      <c r="B177" s="273">
        <v>2564</v>
      </c>
      <c r="C177" s="383">
        <v>3868</v>
      </c>
      <c r="D177" s="382">
        <f t="shared" si="2"/>
        <v>0.509</v>
      </c>
    </row>
    <row r="178" ht="36" customHeight="1" spans="1:4">
      <c r="A178" s="272" t="s">
        <v>84</v>
      </c>
      <c r="B178" s="273"/>
      <c r="C178" s="383">
        <v>0</v>
      </c>
      <c r="D178" s="382" t="str">
        <f t="shared" si="2"/>
        <v/>
      </c>
    </row>
    <row r="179" ht="36" customHeight="1" spans="1:4">
      <c r="A179" s="272" t="s">
        <v>181</v>
      </c>
      <c r="B179" s="273"/>
      <c r="C179" s="383">
        <v>0</v>
      </c>
      <c r="D179" s="382" t="str">
        <f t="shared" si="2"/>
        <v/>
      </c>
    </row>
    <row r="180" ht="36" customHeight="1" spans="1:4">
      <c r="A180" s="272" t="s">
        <v>91</v>
      </c>
      <c r="B180" s="273"/>
      <c r="C180" s="383">
        <v>0</v>
      </c>
      <c r="D180" s="382" t="str">
        <f t="shared" si="2"/>
        <v/>
      </c>
    </row>
    <row r="181" ht="36" customHeight="1" spans="1:4">
      <c r="A181" s="272" t="s">
        <v>182</v>
      </c>
      <c r="B181" s="273">
        <v>174</v>
      </c>
      <c r="C181" s="383">
        <v>0</v>
      </c>
      <c r="D181" s="382">
        <f t="shared" si="2"/>
        <v>-1</v>
      </c>
    </row>
    <row r="182" ht="36" customHeight="1" spans="1:4">
      <c r="A182" s="272" t="s">
        <v>183</v>
      </c>
      <c r="B182" s="381">
        <f>SUM(B183:B188)</f>
        <v>2231</v>
      </c>
      <c r="C182" s="381">
        <f>SUM(C183:C188)</f>
        <v>1953</v>
      </c>
      <c r="D182" s="382">
        <f t="shared" si="2"/>
        <v>-0.125</v>
      </c>
    </row>
    <row r="183" ht="36" customHeight="1" spans="1:4">
      <c r="A183" s="272" t="s">
        <v>82</v>
      </c>
      <c r="B183" s="273">
        <v>853</v>
      </c>
      <c r="C183" s="383">
        <v>783</v>
      </c>
      <c r="D183" s="382">
        <f t="shared" si="2"/>
        <v>-0.082</v>
      </c>
    </row>
    <row r="184" ht="36" customHeight="1" spans="1:4">
      <c r="A184" s="272" t="s">
        <v>83</v>
      </c>
      <c r="B184" s="273">
        <v>1070</v>
      </c>
      <c r="C184" s="383">
        <v>1160</v>
      </c>
      <c r="D184" s="382">
        <f t="shared" ref="D184:D247" si="3">IF(B184&lt;&gt;0,C184/B184-1,"")</f>
        <v>0.084</v>
      </c>
    </row>
    <row r="185" ht="36" customHeight="1" spans="1:4">
      <c r="A185" s="272" t="s">
        <v>84</v>
      </c>
      <c r="B185" s="273"/>
      <c r="C185" s="383">
        <v>10</v>
      </c>
      <c r="D185" s="382" t="str">
        <f t="shared" si="3"/>
        <v/>
      </c>
    </row>
    <row r="186" ht="36" customHeight="1" spans="1:4">
      <c r="A186" s="272" t="s">
        <v>184</v>
      </c>
      <c r="B186" s="273"/>
      <c r="C186" s="383">
        <v>0</v>
      </c>
      <c r="D186" s="382" t="str">
        <f t="shared" si="3"/>
        <v/>
      </c>
    </row>
    <row r="187" ht="36" customHeight="1" spans="1:4">
      <c r="A187" s="272" t="s">
        <v>91</v>
      </c>
      <c r="B187" s="273"/>
      <c r="C187" s="383">
        <v>0</v>
      </c>
      <c r="D187" s="382" t="str">
        <f t="shared" si="3"/>
        <v/>
      </c>
    </row>
    <row r="188" ht="36" customHeight="1" spans="1:4">
      <c r="A188" s="272" t="s">
        <v>185</v>
      </c>
      <c r="B188" s="273">
        <v>308</v>
      </c>
      <c r="C188" s="383">
        <v>0</v>
      </c>
      <c r="D188" s="382">
        <f t="shared" si="3"/>
        <v>-1</v>
      </c>
    </row>
    <row r="189" ht="36" customHeight="1" spans="1:4">
      <c r="A189" s="272" t="s">
        <v>186</v>
      </c>
      <c r="B189" s="381">
        <f>SUM(B190:B196)</f>
        <v>1767</v>
      </c>
      <c r="C189" s="381">
        <f>SUM(C190:C196)</f>
        <v>1690</v>
      </c>
      <c r="D189" s="382">
        <f t="shared" si="3"/>
        <v>-0.044</v>
      </c>
    </row>
    <row r="190" ht="36" customHeight="1" spans="1:4">
      <c r="A190" s="272" t="s">
        <v>82</v>
      </c>
      <c r="B190" s="273">
        <v>933</v>
      </c>
      <c r="C190" s="383">
        <v>721</v>
      </c>
      <c r="D190" s="382">
        <f t="shared" si="3"/>
        <v>-0.227</v>
      </c>
    </row>
    <row r="191" ht="36" customHeight="1" spans="1:4">
      <c r="A191" s="272" t="s">
        <v>83</v>
      </c>
      <c r="B191" s="273">
        <v>726</v>
      </c>
      <c r="C191" s="383">
        <v>869</v>
      </c>
      <c r="D191" s="382">
        <f t="shared" si="3"/>
        <v>0.197</v>
      </c>
    </row>
    <row r="192" ht="36" customHeight="1" spans="1:4">
      <c r="A192" s="272" t="s">
        <v>84</v>
      </c>
      <c r="B192" s="273"/>
      <c r="C192" s="383">
        <v>0</v>
      </c>
      <c r="D192" s="382" t="str">
        <f t="shared" si="3"/>
        <v/>
      </c>
    </row>
    <row r="193" ht="36" customHeight="1" spans="1:4">
      <c r="A193" s="272" t="s">
        <v>187</v>
      </c>
      <c r="B193" s="273">
        <v>50</v>
      </c>
      <c r="C193" s="383">
        <v>100</v>
      </c>
      <c r="D193" s="382">
        <f t="shared" si="3"/>
        <v>1</v>
      </c>
    </row>
    <row r="194" ht="36" customHeight="1" spans="1:4">
      <c r="A194" s="272" t="s">
        <v>188</v>
      </c>
      <c r="B194" s="273"/>
      <c r="C194" s="383">
        <v>0</v>
      </c>
      <c r="D194" s="382" t="str">
        <f t="shared" si="3"/>
        <v/>
      </c>
    </row>
    <row r="195" ht="36" customHeight="1" spans="1:4">
      <c r="A195" s="272" t="s">
        <v>91</v>
      </c>
      <c r="B195" s="273"/>
      <c r="C195" s="383">
        <v>0</v>
      </c>
      <c r="D195" s="382" t="str">
        <f t="shared" si="3"/>
        <v/>
      </c>
    </row>
    <row r="196" ht="36" customHeight="1" spans="1:4">
      <c r="A196" s="272" t="s">
        <v>189</v>
      </c>
      <c r="B196" s="273">
        <v>58</v>
      </c>
      <c r="C196" s="383">
        <v>0</v>
      </c>
      <c r="D196" s="382">
        <f t="shared" si="3"/>
        <v>-1</v>
      </c>
    </row>
    <row r="197" ht="36" customHeight="1" spans="1:4">
      <c r="A197" s="272" t="s">
        <v>190</v>
      </c>
      <c r="B197" s="381">
        <f>SUM(B198:B202)</f>
        <v>350</v>
      </c>
      <c r="C197" s="381">
        <f>SUM(C198:C202)</f>
        <v>303</v>
      </c>
      <c r="D197" s="382">
        <f t="shared" si="3"/>
        <v>-0.134</v>
      </c>
    </row>
    <row r="198" ht="36" customHeight="1" spans="1:4">
      <c r="A198" s="272" t="s">
        <v>82</v>
      </c>
      <c r="B198" s="273">
        <v>310</v>
      </c>
      <c r="C198" s="383">
        <v>263</v>
      </c>
      <c r="D198" s="382">
        <f t="shared" si="3"/>
        <v>-0.152</v>
      </c>
    </row>
    <row r="199" ht="36" customHeight="1" spans="1:4">
      <c r="A199" s="272" t="s">
        <v>83</v>
      </c>
      <c r="B199" s="273">
        <v>40</v>
      </c>
      <c r="C199" s="383">
        <v>40</v>
      </c>
      <c r="D199" s="382">
        <f t="shared" si="3"/>
        <v>0</v>
      </c>
    </row>
    <row r="200" ht="36" customHeight="1" spans="1:4">
      <c r="A200" s="272" t="s">
        <v>84</v>
      </c>
      <c r="B200" s="273"/>
      <c r="C200" s="383">
        <v>0</v>
      </c>
      <c r="D200" s="382" t="str">
        <f t="shared" si="3"/>
        <v/>
      </c>
    </row>
    <row r="201" ht="36" customHeight="1" spans="1:4">
      <c r="A201" s="272" t="s">
        <v>91</v>
      </c>
      <c r="B201" s="273"/>
      <c r="C201" s="383">
        <v>0</v>
      </c>
      <c r="D201" s="382" t="str">
        <f t="shared" si="3"/>
        <v/>
      </c>
    </row>
    <row r="202" ht="36" customHeight="1" spans="1:4">
      <c r="A202" s="272" t="s">
        <v>191</v>
      </c>
      <c r="B202" s="273"/>
      <c r="C202" s="383">
        <v>0</v>
      </c>
      <c r="D202" s="382" t="str">
        <f t="shared" si="3"/>
        <v/>
      </c>
    </row>
    <row r="203" ht="36" customHeight="1" spans="1:4">
      <c r="A203" s="272" t="s">
        <v>192</v>
      </c>
      <c r="B203" s="381">
        <f>SUM(B204:B208)</f>
        <v>773</v>
      </c>
      <c r="C203" s="381">
        <f>SUM(C204:C208)</f>
        <v>616</v>
      </c>
      <c r="D203" s="382">
        <f t="shared" si="3"/>
        <v>-0.203</v>
      </c>
    </row>
    <row r="204" ht="36" customHeight="1" spans="1:4">
      <c r="A204" s="272" t="s">
        <v>82</v>
      </c>
      <c r="B204" s="273">
        <v>503</v>
      </c>
      <c r="C204" s="383">
        <v>386</v>
      </c>
      <c r="D204" s="382">
        <f t="shared" si="3"/>
        <v>-0.233</v>
      </c>
    </row>
    <row r="205" ht="36" customHeight="1" spans="1:4">
      <c r="A205" s="272" t="s">
        <v>83</v>
      </c>
      <c r="B205" s="273">
        <v>230</v>
      </c>
      <c r="C205" s="383">
        <v>230</v>
      </c>
      <c r="D205" s="382">
        <f t="shared" si="3"/>
        <v>0</v>
      </c>
    </row>
    <row r="206" ht="36" customHeight="1" spans="1:4">
      <c r="A206" s="272" t="s">
        <v>84</v>
      </c>
      <c r="B206" s="273"/>
      <c r="C206" s="383">
        <v>0</v>
      </c>
      <c r="D206" s="382" t="str">
        <f t="shared" si="3"/>
        <v/>
      </c>
    </row>
    <row r="207" ht="36" customHeight="1" spans="1:4">
      <c r="A207" s="272" t="s">
        <v>91</v>
      </c>
      <c r="B207" s="273"/>
      <c r="C207" s="383">
        <v>0</v>
      </c>
      <c r="D207" s="382" t="str">
        <f t="shared" si="3"/>
        <v/>
      </c>
    </row>
    <row r="208" ht="36" customHeight="1" spans="1:4">
      <c r="A208" s="272" t="s">
        <v>193</v>
      </c>
      <c r="B208" s="273">
        <v>40</v>
      </c>
      <c r="C208" s="383">
        <v>0</v>
      </c>
      <c r="D208" s="382">
        <f t="shared" si="3"/>
        <v>-1</v>
      </c>
    </row>
    <row r="209" ht="36" customHeight="1" spans="1:4">
      <c r="A209" s="272" t="s">
        <v>194</v>
      </c>
      <c r="B209" s="381">
        <f>SUM(B210:B215)</f>
        <v>498</v>
      </c>
      <c r="C209" s="381">
        <f>SUM(C210:C215)</f>
        <v>3515</v>
      </c>
      <c r="D209" s="382">
        <f t="shared" si="3"/>
        <v>6.058</v>
      </c>
    </row>
    <row r="210" ht="36" customHeight="1" spans="1:4">
      <c r="A210" s="272" t="s">
        <v>82</v>
      </c>
      <c r="B210" s="273">
        <v>194</v>
      </c>
      <c r="C210" s="383">
        <v>154</v>
      </c>
      <c r="D210" s="382">
        <f t="shared" si="3"/>
        <v>-0.206</v>
      </c>
    </row>
    <row r="211" ht="36" customHeight="1" spans="1:4">
      <c r="A211" s="272" t="s">
        <v>83</v>
      </c>
      <c r="B211" s="273">
        <v>53</v>
      </c>
      <c r="C211" s="383">
        <v>48</v>
      </c>
      <c r="D211" s="382">
        <f t="shared" si="3"/>
        <v>-0.094</v>
      </c>
    </row>
    <row r="212" ht="36" customHeight="1" spans="1:4">
      <c r="A212" s="272" t="s">
        <v>84</v>
      </c>
      <c r="B212" s="273"/>
      <c r="C212" s="383">
        <v>0</v>
      </c>
      <c r="D212" s="382" t="str">
        <f t="shared" si="3"/>
        <v/>
      </c>
    </row>
    <row r="213" ht="36" customHeight="1" spans="1:4">
      <c r="A213" s="272" t="s">
        <v>195</v>
      </c>
      <c r="B213" s="273"/>
      <c r="C213" s="383">
        <v>3000</v>
      </c>
      <c r="D213" s="382" t="str">
        <f t="shared" si="3"/>
        <v/>
      </c>
    </row>
    <row r="214" ht="36" customHeight="1" spans="1:4">
      <c r="A214" s="272" t="s">
        <v>91</v>
      </c>
      <c r="B214" s="273">
        <v>251</v>
      </c>
      <c r="C214" s="383">
        <v>313</v>
      </c>
      <c r="D214" s="382">
        <f t="shared" si="3"/>
        <v>0.247</v>
      </c>
    </row>
    <row r="215" ht="36" customHeight="1" spans="1:4">
      <c r="A215" s="272" t="s">
        <v>196</v>
      </c>
      <c r="B215" s="273"/>
      <c r="C215" s="383">
        <v>0</v>
      </c>
      <c r="D215" s="382" t="str">
        <f t="shared" si="3"/>
        <v/>
      </c>
    </row>
    <row r="216" ht="36" customHeight="1" spans="1:4">
      <c r="A216" s="272" t="s">
        <v>197</v>
      </c>
      <c r="B216" s="381">
        <f>SUM(B217:B230)</f>
        <v>6906</v>
      </c>
      <c r="C216" s="381">
        <f>SUM(C217:C230)</f>
        <v>7213</v>
      </c>
      <c r="D216" s="382">
        <f t="shared" si="3"/>
        <v>0.044</v>
      </c>
    </row>
    <row r="217" ht="36" customHeight="1" spans="1:4">
      <c r="A217" s="272" t="s">
        <v>82</v>
      </c>
      <c r="B217" s="273">
        <v>2970</v>
      </c>
      <c r="C217" s="383">
        <v>2411</v>
      </c>
      <c r="D217" s="382">
        <f t="shared" si="3"/>
        <v>-0.188</v>
      </c>
    </row>
    <row r="218" ht="36" customHeight="1" spans="1:4">
      <c r="A218" s="272" t="s">
        <v>83</v>
      </c>
      <c r="B218" s="273"/>
      <c r="C218" s="383">
        <v>0</v>
      </c>
      <c r="D218" s="382" t="str">
        <f t="shared" si="3"/>
        <v/>
      </c>
    </row>
    <row r="219" ht="36" customHeight="1" spans="1:4">
      <c r="A219" s="272" t="s">
        <v>84</v>
      </c>
      <c r="B219" s="273"/>
      <c r="C219" s="383">
        <v>0</v>
      </c>
      <c r="D219" s="382" t="str">
        <f t="shared" si="3"/>
        <v/>
      </c>
    </row>
    <row r="220" ht="36" customHeight="1" spans="1:4">
      <c r="A220" s="272" t="s">
        <v>198</v>
      </c>
      <c r="B220" s="273">
        <v>30</v>
      </c>
      <c r="C220" s="383">
        <v>290</v>
      </c>
      <c r="D220" s="382">
        <f t="shared" si="3"/>
        <v>8.667</v>
      </c>
    </row>
    <row r="221" ht="36" customHeight="1" spans="1:4">
      <c r="A221" s="272" t="s">
        <v>199</v>
      </c>
      <c r="B221" s="273">
        <v>104</v>
      </c>
      <c r="C221" s="383">
        <v>173</v>
      </c>
      <c r="D221" s="382">
        <f t="shared" si="3"/>
        <v>0.663</v>
      </c>
    </row>
    <row r="222" ht="36" customHeight="1" spans="1:4">
      <c r="A222" s="272" t="s">
        <v>123</v>
      </c>
      <c r="B222" s="273">
        <v>180</v>
      </c>
      <c r="C222" s="383">
        <v>180</v>
      </c>
      <c r="D222" s="382">
        <f t="shared" si="3"/>
        <v>0</v>
      </c>
    </row>
    <row r="223" ht="36" customHeight="1" spans="1:4">
      <c r="A223" s="272" t="s">
        <v>200</v>
      </c>
      <c r="B223" s="273">
        <v>938</v>
      </c>
      <c r="C223" s="383">
        <v>1188</v>
      </c>
      <c r="D223" s="382">
        <f t="shared" si="3"/>
        <v>0.267</v>
      </c>
    </row>
    <row r="224" ht="36" customHeight="1" spans="1:4">
      <c r="A224" s="272" t="s">
        <v>201</v>
      </c>
      <c r="B224" s="273">
        <v>35</v>
      </c>
      <c r="C224" s="383">
        <v>362</v>
      </c>
      <c r="D224" s="382">
        <f t="shared" si="3"/>
        <v>9.343</v>
      </c>
    </row>
    <row r="225" ht="36" customHeight="1" spans="1:4">
      <c r="A225" s="272" t="s">
        <v>202</v>
      </c>
      <c r="B225" s="273">
        <v>8</v>
      </c>
      <c r="C225" s="383">
        <v>0</v>
      </c>
      <c r="D225" s="382">
        <f t="shared" si="3"/>
        <v>-1</v>
      </c>
    </row>
    <row r="226" ht="36" customHeight="1" spans="1:4">
      <c r="A226" s="272" t="s">
        <v>203</v>
      </c>
      <c r="B226" s="273">
        <v>7</v>
      </c>
      <c r="C226" s="383">
        <v>0</v>
      </c>
      <c r="D226" s="382">
        <f t="shared" si="3"/>
        <v>-1</v>
      </c>
    </row>
    <row r="227" ht="36" customHeight="1" spans="1:4">
      <c r="A227" s="272" t="s">
        <v>204</v>
      </c>
      <c r="B227" s="273">
        <v>355</v>
      </c>
      <c r="C227" s="383">
        <v>350</v>
      </c>
      <c r="D227" s="382">
        <f t="shared" si="3"/>
        <v>-0.014</v>
      </c>
    </row>
    <row r="228" ht="36" customHeight="1" spans="1:4">
      <c r="A228" s="272" t="s">
        <v>205</v>
      </c>
      <c r="B228" s="273">
        <v>771</v>
      </c>
      <c r="C228" s="383">
        <v>990</v>
      </c>
      <c r="D228" s="382">
        <f t="shared" si="3"/>
        <v>0.284</v>
      </c>
    </row>
    <row r="229" ht="36" customHeight="1" spans="1:4">
      <c r="A229" s="272" t="s">
        <v>91</v>
      </c>
      <c r="B229" s="273">
        <v>1243</v>
      </c>
      <c r="C229" s="383">
        <v>1256</v>
      </c>
      <c r="D229" s="382">
        <f t="shared" si="3"/>
        <v>0.01</v>
      </c>
    </row>
    <row r="230" ht="36" customHeight="1" spans="1:4">
      <c r="A230" s="272" t="s">
        <v>206</v>
      </c>
      <c r="B230" s="273">
        <v>265</v>
      </c>
      <c r="C230" s="383">
        <v>13</v>
      </c>
      <c r="D230" s="382">
        <f t="shared" si="3"/>
        <v>-0.951</v>
      </c>
    </row>
    <row r="231" ht="36" customHeight="1" spans="1:4">
      <c r="A231" s="272" t="s">
        <v>207</v>
      </c>
      <c r="B231" s="381">
        <f>SUM(B232:B233)</f>
        <v>920</v>
      </c>
      <c r="C231" s="381">
        <f>SUM(C232:C233)</f>
        <v>54460</v>
      </c>
      <c r="D231" s="382">
        <f t="shared" si="3"/>
        <v>58.196</v>
      </c>
    </row>
    <row r="232" ht="36" customHeight="1" spans="1:4">
      <c r="A232" s="272" t="s">
        <v>208</v>
      </c>
      <c r="B232" s="273"/>
      <c r="C232" s="383">
        <v>0</v>
      </c>
      <c r="D232" s="382" t="str">
        <f t="shared" si="3"/>
        <v/>
      </c>
    </row>
    <row r="233" ht="36" customHeight="1" spans="1:4">
      <c r="A233" s="272" t="s">
        <v>209</v>
      </c>
      <c r="B233" s="273">
        <v>920</v>
      </c>
      <c r="C233" s="383">
        <f>54315+25+120</f>
        <v>54460</v>
      </c>
      <c r="D233" s="382">
        <f t="shared" si="3"/>
        <v>58.196</v>
      </c>
    </row>
    <row r="234" ht="36" customHeight="1" spans="1:4">
      <c r="A234" s="269" t="s">
        <v>44</v>
      </c>
      <c r="B234" s="379">
        <f>SUM(B235,B242,B245,B248,B254,B259,B261,B266,B272)</f>
        <v>0</v>
      </c>
      <c r="C234" s="379">
        <f>SUM(C235,C242,C245,C248,C254,C259,C261,C266,C272)</f>
        <v>0</v>
      </c>
      <c r="D234" s="380" t="str">
        <f t="shared" si="3"/>
        <v/>
      </c>
    </row>
    <row r="235" ht="36" customHeight="1" spans="1:4">
      <c r="A235" s="272" t="s">
        <v>210</v>
      </c>
      <c r="B235" s="381">
        <f>SUM(B236:B241)</f>
        <v>0</v>
      </c>
      <c r="C235" s="381">
        <f>SUM(C236:C241)</f>
        <v>0</v>
      </c>
      <c r="D235" s="382" t="str">
        <f t="shared" si="3"/>
        <v/>
      </c>
    </row>
    <row r="236" ht="36" customHeight="1" spans="1:4">
      <c r="A236" s="272" t="s">
        <v>82</v>
      </c>
      <c r="B236" s="273"/>
      <c r="C236" s="383">
        <v>0</v>
      </c>
      <c r="D236" s="382" t="str">
        <f t="shared" si="3"/>
        <v/>
      </c>
    </row>
    <row r="237" ht="36" customHeight="1" spans="1:4">
      <c r="A237" s="272" t="s">
        <v>83</v>
      </c>
      <c r="B237" s="273"/>
      <c r="C237" s="383">
        <v>0</v>
      </c>
      <c r="D237" s="382" t="str">
        <f t="shared" si="3"/>
        <v/>
      </c>
    </row>
    <row r="238" ht="36" customHeight="1" spans="1:4">
      <c r="A238" s="272" t="s">
        <v>84</v>
      </c>
      <c r="B238" s="273"/>
      <c r="C238" s="383">
        <v>0</v>
      </c>
      <c r="D238" s="382" t="str">
        <f t="shared" si="3"/>
        <v/>
      </c>
    </row>
    <row r="239" ht="36" customHeight="1" spans="1:4">
      <c r="A239" s="272" t="s">
        <v>178</v>
      </c>
      <c r="B239" s="273"/>
      <c r="C239" s="383">
        <v>0</v>
      </c>
      <c r="D239" s="382" t="str">
        <f t="shared" si="3"/>
        <v/>
      </c>
    </row>
    <row r="240" ht="36" customHeight="1" spans="1:4">
      <c r="A240" s="272" t="s">
        <v>91</v>
      </c>
      <c r="B240" s="273"/>
      <c r="C240" s="383">
        <v>0</v>
      </c>
      <c r="D240" s="382" t="str">
        <f t="shared" si="3"/>
        <v/>
      </c>
    </row>
    <row r="241" ht="36" customHeight="1" spans="1:4">
      <c r="A241" s="272" t="s">
        <v>211</v>
      </c>
      <c r="B241" s="273"/>
      <c r="C241" s="383">
        <v>0</v>
      </c>
      <c r="D241" s="382" t="str">
        <f t="shared" si="3"/>
        <v/>
      </c>
    </row>
    <row r="242" ht="36" customHeight="1" spans="1:4">
      <c r="A242" s="272" t="s">
        <v>212</v>
      </c>
      <c r="B242" s="381">
        <f>SUM(B243:B244)</f>
        <v>0</v>
      </c>
      <c r="C242" s="381">
        <f>SUM(C243:C244)</f>
        <v>0</v>
      </c>
      <c r="D242" s="382" t="str">
        <f t="shared" si="3"/>
        <v/>
      </c>
    </row>
    <row r="243" ht="36" customHeight="1" spans="1:4">
      <c r="A243" s="272" t="s">
        <v>213</v>
      </c>
      <c r="B243" s="273"/>
      <c r="C243" s="383">
        <v>0</v>
      </c>
      <c r="D243" s="382" t="str">
        <f t="shared" si="3"/>
        <v/>
      </c>
    </row>
    <row r="244" ht="36" customHeight="1" spans="1:4">
      <c r="A244" s="272" t="s">
        <v>214</v>
      </c>
      <c r="B244" s="273"/>
      <c r="C244" s="383">
        <v>0</v>
      </c>
      <c r="D244" s="382" t="str">
        <f t="shared" si="3"/>
        <v/>
      </c>
    </row>
    <row r="245" ht="36" customHeight="1" spans="1:4">
      <c r="A245" s="272" t="s">
        <v>215</v>
      </c>
      <c r="B245" s="381">
        <f>SUM(B246:B247)</f>
        <v>0</v>
      </c>
      <c r="C245" s="381">
        <f>SUM(C246:C247)</f>
        <v>0</v>
      </c>
      <c r="D245" s="382" t="str">
        <f t="shared" si="3"/>
        <v/>
      </c>
    </row>
    <row r="246" ht="36" customHeight="1" spans="1:4">
      <c r="A246" s="272" t="s">
        <v>216</v>
      </c>
      <c r="B246" s="273"/>
      <c r="C246" s="383">
        <v>0</v>
      </c>
      <c r="D246" s="382" t="str">
        <f t="shared" si="3"/>
        <v/>
      </c>
    </row>
    <row r="247" ht="36" customHeight="1" spans="1:4">
      <c r="A247" s="272" t="s">
        <v>217</v>
      </c>
      <c r="B247" s="273"/>
      <c r="C247" s="383">
        <v>0</v>
      </c>
      <c r="D247" s="382" t="str">
        <f t="shared" si="3"/>
        <v/>
      </c>
    </row>
    <row r="248" ht="36" customHeight="1" spans="1:4">
      <c r="A248" s="272" t="s">
        <v>218</v>
      </c>
      <c r="B248" s="381">
        <f>SUM(B249:B253)</f>
        <v>0</v>
      </c>
      <c r="C248" s="381">
        <f>SUM(C249:C253)</f>
        <v>0</v>
      </c>
      <c r="D248" s="382" t="str">
        <f t="shared" ref="D248:D311" si="4">IF(B248&lt;&gt;0,C248/B248-1,"")</f>
        <v/>
      </c>
    </row>
    <row r="249" ht="36" customHeight="1" spans="1:4">
      <c r="A249" s="272" t="s">
        <v>219</v>
      </c>
      <c r="B249" s="273"/>
      <c r="C249" s="383">
        <v>0</v>
      </c>
      <c r="D249" s="382" t="str">
        <f t="shared" si="4"/>
        <v/>
      </c>
    </row>
    <row r="250" ht="36" customHeight="1" spans="1:4">
      <c r="A250" s="272" t="s">
        <v>220</v>
      </c>
      <c r="B250" s="273"/>
      <c r="C250" s="383">
        <v>0</v>
      </c>
      <c r="D250" s="382" t="str">
        <f t="shared" si="4"/>
        <v/>
      </c>
    </row>
    <row r="251" ht="36" customHeight="1" spans="1:4">
      <c r="A251" s="272" t="s">
        <v>221</v>
      </c>
      <c r="B251" s="273"/>
      <c r="C251" s="383">
        <v>0</v>
      </c>
      <c r="D251" s="382" t="str">
        <f t="shared" si="4"/>
        <v/>
      </c>
    </row>
    <row r="252" ht="36" customHeight="1" spans="1:4">
      <c r="A252" s="272" t="s">
        <v>222</v>
      </c>
      <c r="B252" s="273"/>
      <c r="C252" s="383">
        <v>0</v>
      </c>
      <c r="D252" s="382" t="str">
        <f t="shared" si="4"/>
        <v/>
      </c>
    </row>
    <row r="253" ht="36" customHeight="1" spans="1:4">
      <c r="A253" s="272" t="s">
        <v>223</v>
      </c>
      <c r="B253" s="273"/>
      <c r="C253" s="383">
        <v>0</v>
      </c>
      <c r="D253" s="382" t="str">
        <f t="shared" si="4"/>
        <v/>
      </c>
    </row>
    <row r="254" ht="36" customHeight="1" spans="1:4">
      <c r="A254" s="272" t="s">
        <v>224</v>
      </c>
      <c r="B254" s="381">
        <f>SUM(B255:B258)</f>
        <v>0</v>
      </c>
      <c r="C254" s="381">
        <f>SUM(C255:C258)</f>
        <v>0</v>
      </c>
      <c r="D254" s="382" t="str">
        <f t="shared" si="4"/>
        <v/>
      </c>
    </row>
    <row r="255" ht="36" customHeight="1" spans="1:4">
      <c r="A255" s="272" t="s">
        <v>225</v>
      </c>
      <c r="B255" s="273"/>
      <c r="C255" s="383">
        <v>0</v>
      </c>
      <c r="D255" s="382" t="str">
        <f t="shared" si="4"/>
        <v/>
      </c>
    </row>
    <row r="256" ht="36" customHeight="1" spans="1:4">
      <c r="A256" s="272" t="s">
        <v>226</v>
      </c>
      <c r="B256" s="273"/>
      <c r="C256" s="383">
        <v>0</v>
      </c>
      <c r="D256" s="382" t="str">
        <f t="shared" si="4"/>
        <v/>
      </c>
    </row>
    <row r="257" ht="36" customHeight="1" spans="1:4">
      <c r="A257" s="272" t="s">
        <v>227</v>
      </c>
      <c r="B257" s="273"/>
      <c r="C257" s="383">
        <v>0</v>
      </c>
      <c r="D257" s="382" t="str">
        <f t="shared" si="4"/>
        <v/>
      </c>
    </row>
    <row r="258" ht="36" customHeight="1" spans="1:4">
      <c r="A258" s="272" t="s">
        <v>228</v>
      </c>
      <c r="B258" s="273"/>
      <c r="C258" s="383">
        <v>0</v>
      </c>
      <c r="D258" s="382" t="str">
        <f t="shared" si="4"/>
        <v/>
      </c>
    </row>
    <row r="259" ht="36" customHeight="1" spans="1:4">
      <c r="A259" s="272" t="s">
        <v>229</v>
      </c>
      <c r="B259" s="381">
        <f>SUM(B260)</f>
        <v>0</v>
      </c>
      <c r="C259" s="381">
        <f>SUM(C260)</f>
        <v>0</v>
      </c>
      <c r="D259" s="382" t="str">
        <f t="shared" si="4"/>
        <v/>
      </c>
    </row>
    <row r="260" ht="36" customHeight="1" spans="1:4">
      <c r="A260" s="272" t="s">
        <v>230</v>
      </c>
      <c r="B260" s="273"/>
      <c r="C260" s="383">
        <v>0</v>
      </c>
      <c r="D260" s="382" t="str">
        <f t="shared" si="4"/>
        <v/>
      </c>
    </row>
    <row r="261" ht="36" customHeight="1" spans="1:4">
      <c r="A261" s="272" t="s">
        <v>231</v>
      </c>
      <c r="B261" s="381">
        <f>SUM(B262:B265)</f>
        <v>0</v>
      </c>
      <c r="C261" s="381">
        <f>SUM(C262:C265)</f>
        <v>0</v>
      </c>
      <c r="D261" s="382" t="str">
        <f t="shared" si="4"/>
        <v/>
      </c>
    </row>
    <row r="262" ht="36" customHeight="1" spans="1:4">
      <c r="A262" s="272" t="s">
        <v>232</v>
      </c>
      <c r="B262" s="273"/>
      <c r="C262" s="383">
        <v>0</v>
      </c>
      <c r="D262" s="382" t="str">
        <f t="shared" si="4"/>
        <v/>
      </c>
    </row>
    <row r="263" ht="36" customHeight="1" spans="1:4">
      <c r="A263" s="272" t="s">
        <v>233</v>
      </c>
      <c r="B263" s="273"/>
      <c r="C263" s="383">
        <v>0</v>
      </c>
      <c r="D263" s="382" t="str">
        <f t="shared" si="4"/>
        <v/>
      </c>
    </row>
    <row r="264" ht="36" customHeight="1" spans="1:4">
      <c r="A264" s="272" t="s">
        <v>234</v>
      </c>
      <c r="B264" s="273"/>
      <c r="C264" s="383">
        <v>0</v>
      </c>
      <c r="D264" s="382" t="str">
        <f t="shared" si="4"/>
        <v/>
      </c>
    </row>
    <row r="265" ht="36" customHeight="1" spans="1:4">
      <c r="A265" s="272" t="s">
        <v>235</v>
      </c>
      <c r="B265" s="273"/>
      <c r="C265" s="383">
        <v>0</v>
      </c>
      <c r="D265" s="382" t="str">
        <f t="shared" si="4"/>
        <v/>
      </c>
    </row>
    <row r="266" ht="36" customHeight="1" spans="1:4">
      <c r="A266" s="272" t="s">
        <v>236</v>
      </c>
      <c r="B266" s="381">
        <f>SUM(B267:B271)</f>
        <v>0</v>
      </c>
      <c r="C266" s="381">
        <f>SUM(C267:C271)</f>
        <v>0</v>
      </c>
      <c r="D266" s="382" t="str">
        <f t="shared" si="4"/>
        <v/>
      </c>
    </row>
    <row r="267" ht="36" customHeight="1" spans="1:4">
      <c r="A267" s="272" t="s">
        <v>82</v>
      </c>
      <c r="B267" s="273"/>
      <c r="C267" s="383">
        <v>0</v>
      </c>
      <c r="D267" s="382" t="str">
        <f t="shared" si="4"/>
        <v/>
      </c>
    </row>
    <row r="268" ht="36" customHeight="1" spans="1:4">
      <c r="A268" s="272" t="s">
        <v>83</v>
      </c>
      <c r="B268" s="273"/>
      <c r="C268" s="383">
        <v>0</v>
      </c>
      <c r="D268" s="382" t="str">
        <f t="shared" si="4"/>
        <v/>
      </c>
    </row>
    <row r="269" ht="36" customHeight="1" spans="1:4">
      <c r="A269" s="272" t="s">
        <v>84</v>
      </c>
      <c r="B269" s="273"/>
      <c r="C269" s="383">
        <v>0</v>
      </c>
      <c r="D269" s="382" t="str">
        <f t="shared" si="4"/>
        <v/>
      </c>
    </row>
    <row r="270" ht="36" customHeight="1" spans="1:4">
      <c r="A270" s="272" t="s">
        <v>91</v>
      </c>
      <c r="B270" s="273"/>
      <c r="C270" s="383">
        <v>0</v>
      </c>
      <c r="D270" s="382" t="str">
        <f t="shared" si="4"/>
        <v/>
      </c>
    </row>
    <row r="271" ht="36" customHeight="1" spans="1:4">
      <c r="A271" s="272" t="s">
        <v>237</v>
      </c>
      <c r="B271" s="273"/>
      <c r="C271" s="383">
        <v>0</v>
      </c>
      <c r="D271" s="382" t="str">
        <f t="shared" si="4"/>
        <v/>
      </c>
    </row>
    <row r="272" ht="36" customHeight="1" spans="1:4">
      <c r="A272" s="272" t="s">
        <v>238</v>
      </c>
      <c r="B272" s="381">
        <f>SUM(B273)</f>
        <v>0</v>
      </c>
      <c r="C272" s="381">
        <f>SUM(C273)</f>
        <v>0</v>
      </c>
      <c r="D272" s="382" t="str">
        <f t="shared" si="4"/>
        <v/>
      </c>
    </row>
    <row r="273" ht="36" customHeight="1" spans="1:4">
      <c r="A273" s="272" t="s">
        <v>239</v>
      </c>
      <c r="B273" s="273"/>
      <c r="C273" s="383">
        <v>0</v>
      </c>
      <c r="D273" s="382" t="str">
        <f t="shared" si="4"/>
        <v/>
      </c>
    </row>
    <row r="274" ht="36" customHeight="1" spans="1:4">
      <c r="A274" s="269" t="s">
        <v>45</v>
      </c>
      <c r="B274" s="379">
        <f>SUM(B275,B279,B281,B283,B293)</f>
        <v>5984</v>
      </c>
      <c r="C274" s="379">
        <f>SUM(C275,C279,C281,C283,C293)</f>
        <v>2381</v>
      </c>
      <c r="D274" s="380">
        <f t="shared" si="4"/>
        <v>-0.602</v>
      </c>
    </row>
    <row r="275" ht="36" customHeight="1" spans="1:4">
      <c r="A275" s="272" t="s">
        <v>240</v>
      </c>
      <c r="B275" s="381">
        <f>SUM(B276:B278)</f>
        <v>0</v>
      </c>
      <c r="C275" s="381">
        <f>SUM(C276:C278)</f>
        <v>0</v>
      </c>
      <c r="D275" s="382" t="str">
        <f t="shared" si="4"/>
        <v/>
      </c>
    </row>
    <row r="276" ht="36" customHeight="1" spans="1:4">
      <c r="A276" s="272" t="s">
        <v>241</v>
      </c>
      <c r="B276" s="273"/>
      <c r="C276" s="383">
        <v>0</v>
      </c>
      <c r="D276" s="382" t="str">
        <f t="shared" si="4"/>
        <v/>
      </c>
    </row>
    <row r="277" ht="36" customHeight="1" spans="1:4">
      <c r="A277" s="272" t="s">
        <v>242</v>
      </c>
      <c r="B277" s="273"/>
      <c r="C277" s="383">
        <v>0</v>
      </c>
      <c r="D277" s="382" t="str">
        <f t="shared" si="4"/>
        <v/>
      </c>
    </row>
    <row r="278" ht="36" customHeight="1" spans="1:4">
      <c r="A278" s="272" t="s">
        <v>243</v>
      </c>
      <c r="B278" s="273"/>
      <c r="C278" s="383">
        <v>0</v>
      </c>
      <c r="D278" s="382" t="str">
        <f t="shared" si="4"/>
        <v/>
      </c>
    </row>
    <row r="279" ht="36" customHeight="1" spans="1:4">
      <c r="A279" s="272" t="s">
        <v>244</v>
      </c>
      <c r="B279" s="381">
        <f>B280</f>
        <v>0</v>
      </c>
      <c r="C279" s="381">
        <f>C280</f>
        <v>0</v>
      </c>
      <c r="D279" s="382" t="str">
        <f t="shared" si="4"/>
        <v/>
      </c>
    </row>
    <row r="280" ht="36" customHeight="1" spans="1:4">
      <c r="A280" s="272" t="s">
        <v>245</v>
      </c>
      <c r="B280" s="273"/>
      <c r="C280" s="383">
        <v>0</v>
      </c>
      <c r="D280" s="382" t="str">
        <f t="shared" si="4"/>
        <v/>
      </c>
    </row>
    <row r="281" ht="36" customHeight="1" spans="1:4">
      <c r="A281" s="272" t="s">
        <v>246</v>
      </c>
      <c r="B281" s="381">
        <f>B282</f>
        <v>0</v>
      </c>
      <c r="C281" s="381">
        <f>C282</f>
        <v>0</v>
      </c>
      <c r="D281" s="382" t="str">
        <f t="shared" si="4"/>
        <v/>
      </c>
    </row>
    <row r="282" ht="36" customHeight="1" spans="1:4">
      <c r="A282" s="272" t="s">
        <v>247</v>
      </c>
      <c r="B282" s="273"/>
      <c r="C282" s="383">
        <v>0</v>
      </c>
      <c r="D282" s="382" t="str">
        <f t="shared" si="4"/>
        <v/>
      </c>
    </row>
    <row r="283" ht="36" customHeight="1" spans="1:4">
      <c r="A283" s="272" t="s">
        <v>248</v>
      </c>
      <c r="B283" s="381">
        <f>SUM(B284:B292)</f>
        <v>5881</v>
      </c>
      <c r="C283" s="381">
        <f>SUM(C284:C292)</f>
        <v>2381</v>
      </c>
      <c r="D283" s="382">
        <f t="shared" si="4"/>
        <v>-0.595</v>
      </c>
    </row>
    <row r="284" ht="36" customHeight="1" spans="1:4">
      <c r="A284" s="272" t="s">
        <v>249</v>
      </c>
      <c r="B284" s="273">
        <v>649</v>
      </c>
      <c r="C284" s="383">
        <v>1334</v>
      </c>
      <c r="D284" s="382">
        <f t="shared" si="4"/>
        <v>1.055</v>
      </c>
    </row>
    <row r="285" ht="36" customHeight="1" spans="1:4">
      <c r="A285" s="272" t="s">
        <v>250</v>
      </c>
      <c r="B285" s="273"/>
      <c r="C285" s="383">
        <v>0</v>
      </c>
      <c r="D285" s="382" t="str">
        <f t="shared" si="4"/>
        <v/>
      </c>
    </row>
    <row r="286" ht="36" customHeight="1" spans="1:4">
      <c r="A286" s="272" t="s">
        <v>251</v>
      </c>
      <c r="B286" s="273">
        <v>434</v>
      </c>
      <c r="C286" s="383">
        <v>211</v>
      </c>
      <c r="D286" s="382">
        <f t="shared" si="4"/>
        <v>-0.514</v>
      </c>
    </row>
    <row r="287" ht="36" customHeight="1" spans="1:4">
      <c r="A287" s="272" t="s">
        <v>252</v>
      </c>
      <c r="B287" s="273"/>
      <c r="C287" s="383">
        <v>0</v>
      </c>
      <c r="D287" s="382" t="str">
        <f t="shared" si="4"/>
        <v/>
      </c>
    </row>
    <row r="288" ht="36" customHeight="1" spans="1:4">
      <c r="A288" s="272" t="s">
        <v>253</v>
      </c>
      <c r="B288" s="273">
        <v>146</v>
      </c>
      <c r="C288" s="381">
        <v>0</v>
      </c>
      <c r="D288" s="382">
        <f t="shared" si="4"/>
        <v>-1</v>
      </c>
    </row>
    <row r="289" ht="36" customHeight="1" spans="1:4">
      <c r="A289" s="272" t="s">
        <v>242</v>
      </c>
      <c r="B289" s="273"/>
      <c r="C289" s="381">
        <v>0</v>
      </c>
      <c r="D289" s="382" t="str">
        <f t="shared" si="4"/>
        <v/>
      </c>
    </row>
    <row r="290" ht="36" customHeight="1" spans="1:4">
      <c r="A290" s="272" t="s">
        <v>254</v>
      </c>
      <c r="B290" s="273">
        <v>4214</v>
      </c>
      <c r="C290" s="383">
        <v>387</v>
      </c>
      <c r="D290" s="382">
        <f t="shared" si="4"/>
        <v>-0.908</v>
      </c>
    </row>
    <row r="291" ht="36" customHeight="1" spans="1:4">
      <c r="A291" s="272" t="s">
        <v>255</v>
      </c>
      <c r="B291" s="273"/>
      <c r="C291" s="383">
        <v>0</v>
      </c>
      <c r="D291" s="382" t="str">
        <f t="shared" si="4"/>
        <v/>
      </c>
    </row>
    <row r="292" ht="36" customHeight="1" spans="1:4">
      <c r="A292" s="272" t="s">
        <v>256</v>
      </c>
      <c r="B292" s="273">
        <v>438</v>
      </c>
      <c r="C292" s="383">
        <v>449</v>
      </c>
      <c r="D292" s="382">
        <f t="shared" si="4"/>
        <v>0.025</v>
      </c>
    </row>
    <row r="293" ht="36" customHeight="1" spans="1:4">
      <c r="A293" s="272" t="s">
        <v>257</v>
      </c>
      <c r="B293" s="381">
        <f>B294</f>
        <v>103</v>
      </c>
      <c r="C293" s="381">
        <f>C294</f>
        <v>0</v>
      </c>
      <c r="D293" s="382">
        <f t="shared" si="4"/>
        <v>-1</v>
      </c>
    </row>
    <row r="294" ht="36" customHeight="1" spans="1:4">
      <c r="A294" s="272" t="s">
        <v>258</v>
      </c>
      <c r="B294" s="273">
        <v>103</v>
      </c>
      <c r="C294" s="383">
        <v>0</v>
      </c>
      <c r="D294" s="382">
        <f t="shared" si="4"/>
        <v>-1</v>
      </c>
    </row>
    <row r="295" ht="36" customHeight="1" spans="1:4">
      <c r="A295" s="269" t="s">
        <v>46</v>
      </c>
      <c r="B295" s="379">
        <f>SUM(B296,B299,B310,B317,B325,B334,B349,B359,B369,B377,B383)</f>
        <v>46425</v>
      </c>
      <c r="C295" s="379">
        <f>SUM(C296,C299,C310,C317,C325,C334,C349,C359,C369,C377,C383)</f>
        <v>52963</v>
      </c>
      <c r="D295" s="380">
        <f t="shared" si="4"/>
        <v>0.141</v>
      </c>
    </row>
    <row r="296" ht="36" customHeight="1" spans="1:4">
      <c r="A296" s="272" t="s">
        <v>259</v>
      </c>
      <c r="B296" s="381">
        <f>SUM(B297:B298)</f>
        <v>0</v>
      </c>
      <c r="C296" s="381">
        <f>SUM(C297:C298)</f>
        <v>100</v>
      </c>
      <c r="D296" s="382" t="str">
        <f t="shared" si="4"/>
        <v/>
      </c>
    </row>
    <row r="297" ht="36" customHeight="1" spans="1:4">
      <c r="A297" s="272" t="s">
        <v>260</v>
      </c>
      <c r="B297" s="273"/>
      <c r="C297" s="383">
        <v>100</v>
      </c>
      <c r="D297" s="382" t="str">
        <f t="shared" si="4"/>
        <v/>
      </c>
    </row>
    <row r="298" ht="36" customHeight="1" spans="1:4">
      <c r="A298" s="272" t="s">
        <v>261</v>
      </c>
      <c r="B298" s="273"/>
      <c r="C298" s="383">
        <v>0</v>
      </c>
      <c r="D298" s="382" t="str">
        <f t="shared" si="4"/>
        <v/>
      </c>
    </row>
    <row r="299" ht="36" customHeight="1" spans="1:4">
      <c r="A299" s="272" t="s">
        <v>262</v>
      </c>
      <c r="B299" s="381">
        <f>SUM(B300:B309)</f>
        <v>40042</v>
      </c>
      <c r="C299" s="381">
        <f>SUM(C300:C309)</f>
        <v>47249</v>
      </c>
      <c r="D299" s="382">
        <f t="shared" si="4"/>
        <v>0.18</v>
      </c>
    </row>
    <row r="300" ht="36" customHeight="1" spans="1:4">
      <c r="A300" s="272" t="s">
        <v>82</v>
      </c>
      <c r="B300" s="273">
        <v>21675</v>
      </c>
      <c r="C300" s="383">
        <v>19318</v>
      </c>
      <c r="D300" s="382">
        <f t="shared" si="4"/>
        <v>-0.109</v>
      </c>
    </row>
    <row r="301" ht="36" customHeight="1" spans="1:4">
      <c r="A301" s="272" t="s">
        <v>83</v>
      </c>
      <c r="B301" s="273">
        <v>3443</v>
      </c>
      <c r="C301" s="383">
        <v>3561</v>
      </c>
      <c r="D301" s="382">
        <f t="shared" si="4"/>
        <v>0.034</v>
      </c>
    </row>
    <row r="302" ht="36" customHeight="1" spans="1:4">
      <c r="A302" s="272" t="s">
        <v>84</v>
      </c>
      <c r="B302" s="273"/>
      <c r="C302" s="383">
        <v>0</v>
      </c>
      <c r="D302" s="382" t="str">
        <f t="shared" si="4"/>
        <v/>
      </c>
    </row>
    <row r="303" ht="36" customHeight="1" spans="1:4">
      <c r="A303" s="272" t="s">
        <v>123</v>
      </c>
      <c r="B303" s="273">
        <v>2780</v>
      </c>
      <c r="C303" s="383">
        <v>7503</v>
      </c>
      <c r="D303" s="382">
        <f t="shared" si="4"/>
        <v>1.699</v>
      </c>
    </row>
    <row r="304" ht="36" customHeight="1" spans="1:4">
      <c r="A304" s="272" t="s">
        <v>263</v>
      </c>
      <c r="B304" s="273">
        <v>10809</v>
      </c>
      <c r="C304" s="383">
        <v>14358</v>
      </c>
      <c r="D304" s="382">
        <f t="shared" si="4"/>
        <v>0.328</v>
      </c>
    </row>
    <row r="305" ht="36" customHeight="1" spans="1:4">
      <c r="A305" s="272" t="s">
        <v>264</v>
      </c>
      <c r="B305" s="273">
        <v>675</v>
      </c>
      <c r="C305" s="383">
        <v>900</v>
      </c>
      <c r="D305" s="382">
        <f t="shared" si="4"/>
        <v>0.333</v>
      </c>
    </row>
    <row r="306" ht="36" customHeight="1" spans="1:4">
      <c r="A306" s="272" t="s">
        <v>265</v>
      </c>
      <c r="B306" s="273">
        <v>220</v>
      </c>
      <c r="C306" s="383">
        <v>378</v>
      </c>
      <c r="D306" s="382">
        <f t="shared" si="4"/>
        <v>0.718</v>
      </c>
    </row>
    <row r="307" ht="36" customHeight="1" spans="1:4">
      <c r="A307" s="272" t="s">
        <v>266</v>
      </c>
      <c r="B307" s="273">
        <v>22</v>
      </c>
      <c r="C307" s="383">
        <v>0</v>
      </c>
      <c r="D307" s="382">
        <f t="shared" si="4"/>
        <v>-1</v>
      </c>
    </row>
    <row r="308" ht="36" customHeight="1" spans="1:4">
      <c r="A308" s="272" t="s">
        <v>91</v>
      </c>
      <c r="B308" s="273"/>
      <c r="C308" s="383">
        <v>0</v>
      </c>
      <c r="D308" s="382" t="str">
        <f t="shared" si="4"/>
        <v/>
      </c>
    </row>
    <row r="309" ht="36" customHeight="1" spans="1:4">
      <c r="A309" s="272" t="s">
        <v>267</v>
      </c>
      <c r="B309" s="273">
        <v>418</v>
      </c>
      <c r="C309" s="383">
        <v>1231</v>
      </c>
      <c r="D309" s="382">
        <f t="shared" si="4"/>
        <v>1.945</v>
      </c>
    </row>
    <row r="310" ht="36" customHeight="1" spans="1:4">
      <c r="A310" s="272" t="s">
        <v>268</v>
      </c>
      <c r="B310" s="381">
        <f>SUM(B311:B316)</f>
        <v>0</v>
      </c>
      <c r="C310" s="381">
        <f>SUM(C311:C316)</f>
        <v>0</v>
      </c>
      <c r="D310" s="382" t="str">
        <f t="shared" si="4"/>
        <v/>
      </c>
    </row>
    <row r="311" ht="36" customHeight="1" spans="1:4">
      <c r="A311" s="272" t="s">
        <v>82</v>
      </c>
      <c r="B311" s="273"/>
      <c r="C311" s="383">
        <v>0</v>
      </c>
      <c r="D311" s="382" t="str">
        <f t="shared" si="4"/>
        <v/>
      </c>
    </row>
    <row r="312" ht="36" customHeight="1" spans="1:4">
      <c r="A312" s="272" t="s">
        <v>83</v>
      </c>
      <c r="B312" s="273"/>
      <c r="C312" s="383">
        <v>0</v>
      </c>
      <c r="D312" s="382" t="str">
        <f t="shared" ref="D312:D375" si="5">IF(B312&lt;&gt;0,C312/B312-1,"")</f>
        <v/>
      </c>
    </row>
    <row r="313" ht="36" customHeight="1" spans="1:4">
      <c r="A313" s="272" t="s">
        <v>84</v>
      </c>
      <c r="B313" s="273"/>
      <c r="C313" s="383">
        <v>0</v>
      </c>
      <c r="D313" s="382" t="str">
        <f t="shared" si="5"/>
        <v/>
      </c>
    </row>
    <row r="314" ht="36" customHeight="1" spans="1:4">
      <c r="A314" s="272" t="s">
        <v>269</v>
      </c>
      <c r="B314" s="273"/>
      <c r="C314" s="383">
        <v>0</v>
      </c>
      <c r="D314" s="382" t="str">
        <f t="shared" si="5"/>
        <v/>
      </c>
    </row>
    <row r="315" ht="36" customHeight="1" spans="1:4">
      <c r="A315" s="272" t="s">
        <v>91</v>
      </c>
      <c r="B315" s="273"/>
      <c r="C315" s="383">
        <v>0</v>
      </c>
      <c r="D315" s="382" t="str">
        <f t="shared" si="5"/>
        <v/>
      </c>
    </row>
    <row r="316" ht="36" customHeight="1" spans="1:4">
      <c r="A316" s="272" t="s">
        <v>270</v>
      </c>
      <c r="B316" s="273"/>
      <c r="C316" s="383">
        <v>0</v>
      </c>
      <c r="D316" s="382" t="str">
        <f t="shared" si="5"/>
        <v/>
      </c>
    </row>
    <row r="317" ht="36" customHeight="1" spans="1:4">
      <c r="A317" s="272" t="s">
        <v>271</v>
      </c>
      <c r="B317" s="381">
        <f>SUM(B318:B324)</f>
        <v>326</v>
      </c>
      <c r="C317" s="381">
        <f>SUM(C318:C324)</f>
        <v>3</v>
      </c>
      <c r="D317" s="382">
        <f t="shared" si="5"/>
        <v>-0.991</v>
      </c>
    </row>
    <row r="318" ht="36" customHeight="1" spans="1:4">
      <c r="A318" s="272" t="s">
        <v>82</v>
      </c>
      <c r="B318" s="273">
        <v>1</v>
      </c>
      <c r="C318" s="383">
        <v>3</v>
      </c>
      <c r="D318" s="382">
        <f t="shared" si="5"/>
        <v>2</v>
      </c>
    </row>
    <row r="319" ht="36" customHeight="1" spans="1:4">
      <c r="A319" s="272" t="s">
        <v>83</v>
      </c>
      <c r="B319" s="273"/>
      <c r="C319" s="383">
        <v>0</v>
      </c>
      <c r="D319" s="382" t="str">
        <f t="shared" si="5"/>
        <v/>
      </c>
    </row>
    <row r="320" ht="36" customHeight="1" spans="1:4">
      <c r="A320" s="272" t="s">
        <v>84</v>
      </c>
      <c r="B320" s="273"/>
      <c r="C320" s="383">
        <v>0</v>
      </c>
      <c r="D320" s="382" t="str">
        <f t="shared" si="5"/>
        <v/>
      </c>
    </row>
    <row r="321" ht="36" customHeight="1" spans="1:4">
      <c r="A321" s="272" t="s">
        <v>272</v>
      </c>
      <c r="B321" s="273"/>
      <c r="C321" s="383">
        <v>0</v>
      </c>
      <c r="D321" s="382" t="str">
        <f t="shared" si="5"/>
        <v/>
      </c>
    </row>
    <row r="322" ht="36" customHeight="1" spans="1:4">
      <c r="A322" s="272" t="s">
        <v>273</v>
      </c>
      <c r="B322" s="273"/>
      <c r="C322" s="383">
        <v>0</v>
      </c>
      <c r="D322" s="382" t="str">
        <f t="shared" si="5"/>
        <v/>
      </c>
    </row>
    <row r="323" ht="36" customHeight="1" spans="1:4">
      <c r="A323" s="272" t="s">
        <v>91</v>
      </c>
      <c r="B323" s="273"/>
      <c r="C323" s="383">
        <v>0</v>
      </c>
      <c r="D323" s="382" t="str">
        <f t="shared" si="5"/>
        <v/>
      </c>
    </row>
    <row r="324" ht="36" customHeight="1" spans="1:4">
      <c r="A324" s="272" t="s">
        <v>274</v>
      </c>
      <c r="B324" s="273">
        <v>325</v>
      </c>
      <c r="C324" s="383">
        <v>0</v>
      </c>
      <c r="D324" s="382">
        <f t="shared" si="5"/>
        <v>-1</v>
      </c>
    </row>
    <row r="325" ht="36" customHeight="1" spans="1:4">
      <c r="A325" s="272" t="s">
        <v>275</v>
      </c>
      <c r="B325" s="381">
        <f>SUM(B326:B333)</f>
        <v>171</v>
      </c>
      <c r="C325" s="381">
        <f>SUM(C326:C333)</f>
        <v>116</v>
      </c>
      <c r="D325" s="382">
        <f t="shared" si="5"/>
        <v>-0.322</v>
      </c>
    </row>
    <row r="326" ht="36" customHeight="1" spans="1:4">
      <c r="A326" s="272" t="s">
        <v>82</v>
      </c>
      <c r="B326" s="273">
        <v>116</v>
      </c>
      <c r="C326" s="383">
        <v>116</v>
      </c>
      <c r="D326" s="382">
        <f t="shared" si="5"/>
        <v>0</v>
      </c>
    </row>
    <row r="327" ht="36" customHeight="1" spans="1:4">
      <c r="A327" s="272" t="s">
        <v>83</v>
      </c>
      <c r="B327" s="273"/>
      <c r="C327" s="383">
        <v>0</v>
      </c>
      <c r="D327" s="382" t="str">
        <f t="shared" si="5"/>
        <v/>
      </c>
    </row>
    <row r="328" ht="36" customHeight="1" spans="1:4">
      <c r="A328" s="272" t="s">
        <v>84</v>
      </c>
      <c r="B328" s="273"/>
      <c r="C328" s="383">
        <v>0</v>
      </c>
      <c r="D328" s="382" t="str">
        <f t="shared" si="5"/>
        <v/>
      </c>
    </row>
    <row r="329" ht="36" customHeight="1" spans="1:4">
      <c r="A329" s="272" t="s">
        <v>276</v>
      </c>
      <c r="B329" s="273"/>
      <c r="C329" s="383">
        <v>0</v>
      </c>
      <c r="D329" s="382" t="str">
        <f t="shared" si="5"/>
        <v/>
      </c>
    </row>
    <row r="330" ht="36" customHeight="1" spans="1:4">
      <c r="A330" s="272" t="s">
        <v>277</v>
      </c>
      <c r="B330" s="273">
        <v>55</v>
      </c>
      <c r="C330" s="383">
        <v>0</v>
      </c>
      <c r="D330" s="382">
        <f t="shared" si="5"/>
        <v>-1</v>
      </c>
    </row>
    <row r="331" ht="36" customHeight="1" spans="1:4">
      <c r="A331" s="272" t="s">
        <v>278</v>
      </c>
      <c r="B331" s="273"/>
      <c r="C331" s="383">
        <v>0</v>
      </c>
      <c r="D331" s="382" t="str">
        <f t="shared" si="5"/>
        <v/>
      </c>
    </row>
    <row r="332" ht="36" customHeight="1" spans="1:4">
      <c r="A332" s="272" t="s">
        <v>91</v>
      </c>
      <c r="B332" s="273"/>
      <c r="C332" s="383">
        <v>0</v>
      </c>
      <c r="D332" s="382" t="str">
        <f t="shared" si="5"/>
        <v/>
      </c>
    </row>
    <row r="333" ht="36" customHeight="1" spans="1:4">
      <c r="A333" s="272" t="s">
        <v>279</v>
      </c>
      <c r="B333" s="273"/>
      <c r="C333" s="383">
        <v>0</v>
      </c>
      <c r="D333" s="382" t="str">
        <f t="shared" si="5"/>
        <v/>
      </c>
    </row>
    <row r="334" ht="36" customHeight="1" spans="1:4">
      <c r="A334" s="272" t="s">
        <v>280</v>
      </c>
      <c r="B334" s="381">
        <f>SUM(B335:B348)</f>
        <v>2061</v>
      </c>
      <c r="C334" s="381">
        <f>SUM(C335:C348)</f>
        <v>1950</v>
      </c>
      <c r="D334" s="382">
        <f t="shared" si="5"/>
        <v>-0.054</v>
      </c>
    </row>
    <row r="335" ht="36" customHeight="1" spans="1:4">
      <c r="A335" s="272" t="s">
        <v>82</v>
      </c>
      <c r="B335" s="273">
        <v>1344</v>
      </c>
      <c r="C335" s="383">
        <v>1056</v>
      </c>
      <c r="D335" s="382">
        <f t="shared" si="5"/>
        <v>-0.214</v>
      </c>
    </row>
    <row r="336" ht="36" customHeight="1" spans="1:4">
      <c r="A336" s="272" t="s">
        <v>83</v>
      </c>
      <c r="B336" s="273">
        <v>205</v>
      </c>
      <c r="C336" s="383">
        <v>0</v>
      </c>
      <c r="D336" s="382">
        <f t="shared" si="5"/>
        <v>-1</v>
      </c>
    </row>
    <row r="337" ht="36" customHeight="1" spans="1:4">
      <c r="A337" s="272" t="s">
        <v>84</v>
      </c>
      <c r="B337" s="273"/>
      <c r="C337" s="383">
        <v>0</v>
      </c>
      <c r="D337" s="382" t="str">
        <f t="shared" si="5"/>
        <v/>
      </c>
    </row>
    <row r="338" ht="36" customHeight="1" spans="1:4">
      <c r="A338" s="272" t="s">
        <v>281</v>
      </c>
      <c r="B338" s="273">
        <v>30</v>
      </c>
      <c r="C338" s="383">
        <v>40</v>
      </c>
      <c r="D338" s="382">
        <f t="shared" si="5"/>
        <v>0.333</v>
      </c>
    </row>
    <row r="339" ht="36" customHeight="1" spans="1:4">
      <c r="A339" s="272" t="s">
        <v>282</v>
      </c>
      <c r="B339" s="273">
        <v>83</v>
      </c>
      <c r="C339" s="383">
        <v>170</v>
      </c>
      <c r="D339" s="382">
        <f t="shared" si="5"/>
        <v>1.048</v>
      </c>
    </row>
    <row r="340" ht="36" customHeight="1" spans="1:4">
      <c r="A340" s="272" t="s">
        <v>283</v>
      </c>
      <c r="B340" s="273"/>
      <c r="C340" s="383">
        <v>0</v>
      </c>
      <c r="D340" s="382" t="str">
        <f t="shared" si="5"/>
        <v/>
      </c>
    </row>
    <row r="341" ht="36" customHeight="1" spans="1:4">
      <c r="A341" s="272" t="s">
        <v>284</v>
      </c>
      <c r="B341" s="273">
        <v>199</v>
      </c>
      <c r="C341" s="383">
        <v>214</v>
      </c>
      <c r="D341" s="382">
        <f t="shared" si="5"/>
        <v>0.075</v>
      </c>
    </row>
    <row r="342" ht="36" customHeight="1" spans="1:4">
      <c r="A342" s="272" t="s">
        <v>285</v>
      </c>
      <c r="B342" s="273">
        <v>43</v>
      </c>
      <c r="C342" s="383">
        <v>40</v>
      </c>
      <c r="D342" s="382">
        <f t="shared" si="5"/>
        <v>-0.07</v>
      </c>
    </row>
    <row r="343" ht="36" customHeight="1" spans="1:4">
      <c r="A343" s="272" t="s">
        <v>286</v>
      </c>
      <c r="B343" s="273">
        <v>39</v>
      </c>
      <c r="C343" s="383">
        <v>180</v>
      </c>
      <c r="D343" s="382">
        <f t="shared" si="5"/>
        <v>3.615</v>
      </c>
    </row>
    <row r="344" ht="36" customHeight="1" spans="1:4">
      <c r="A344" s="272" t="s">
        <v>287</v>
      </c>
      <c r="B344" s="273"/>
      <c r="C344" s="381">
        <v>0</v>
      </c>
      <c r="D344" s="382" t="str">
        <f t="shared" si="5"/>
        <v/>
      </c>
    </row>
    <row r="345" ht="36" customHeight="1" spans="1:4">
      <c r="A345" s="272" t="s">
        <v>288</v>
      </c>
      <c r="B345" s="273">
        <v>10</v>
      </c>
      <c r="C345" s="383">
        <v>250</v>
      </c>
      <c r="D345" s="382">
        <f t="shared" si="5"/>
        <v>24</v>
      </c>
    </row>
    <row r="346" ht="36" customHeight="1" spans="1:4">
      <c r="A346" s="272" t="s">
        <v>123</v>
      </c>
      <c r="B346" s="273">
        <v>20</v>
      </c>
      <c r="C346" s="383">
        <v>0</v>
      </c>
      <c r="D346" s="382">
        <f t="shared" si="5"/>
        <v>-1</v>
      </c>
    </row>
    <row r="347" ht="36" customHeight="1" spans="1:4">
      <c r="A347" s="272" t="s">
        <v>91</v>
      </c>
      <c r="B347" s="273"/>
      <c r="C347" s="383">
        <v>0</v>
      </c>
      <c r="D347" s="382" t="str">
        <f t="shared" si="5"/>
        <v/>
      </c>
    </row>
    <row r="348" ht="36" customHeight="1" spans="1:4">
      <c r="A348" s="272" t="s">
        <v>289</v>
      </c>
      <c r="B348" s="273">
        <v>88</v>
      </c>
      <c r="C348" s="383">
        <v>0</v>
      </c>
      <c r="D348" s="382">
        <f t="shared" si="5"/>
        <v>-1</v>
      </c>
    </row>
    <row r="349" ht="36" customHeight="1" spans="1:4">
      <c r="A349" s="272" t="s">
        <v>290</v>
      </c>
      <c r="B349" s="381">
        <f>SUM(B350:B358)</f>
        <v>0</v>
      </c>
      <c r="C349" s="381">
        <f>SUM(C350:C358)</f>
        <v>0</v>
      </c>
      <c r="D349" s="382" t="str">
        <f t="shared" si="5"/>
        <v/>
      </c>
    </row>
    <row r="350" ht="36" customHeight="1" spans="1:4">
      <c r="A350" s="272" t="s">
        <v>82</v>
      </c>
      <c r="B350" s="273"/>
      <c r="C350" s="383">
        <v>0</v>
      </c>
      <c r="D350" s="382" t="str">
        <f t="shared" si="5"/>
        <v/>
      </c>
    </row>
    <row r="351" ht="36" customHeight="1" spans="1:4">
      <c r="A351" s="272" t="s">
        <v>83</v>
      </c>
      <c r="B351" s="273"/>
      <c r="C351" s="383">
        <v>0</v>
      </c>
      <c r="D351" s="382" t="str">
        <f t="shared" si="5"/>
        <v/>
      </c>
    </row>
    <row r="352" ht="36" customHeight="1" spans="1:4">
      <c r="A352" s="272" t="s">
        <v>84</v>
      </c>
      <c r="B352" s="273"/>
      <c r="C352" s="383">
        <v>0</v>
      </c>
      <c r="D352" s="382" t="str">
        <f t="shared" si="5"/>
        <v/>
      </c>
    </row>
    <row r="353" ht="36" customHeight="1" spans="1:4">
      <c r="A353" s="272" t="s">
        <v>291</v>
      </c>
      <c r="B353" s="273"/>
      <c r="C353" s="383">
        <v>0</v>
      </c>
      <c r="D353" s="382" t="str">
        <f t="shared" si="5"/>
        <v/>
      </c>
    </row>
    <row r="354" ht="36" customHeight="1" spans="1:4">
      <c r="A354" s="272" t="s">
        <v>292</v>
      </c>
      <c r="B354" s="273"/>
      <c r="C354" s="383">
        <v>0</v>
      </c>
      <c r="D354" s="382" t="str">
        <f t="shared" si="5"/>
        <v/>
      </c>
    </row>
    <row r="355" ht="36" customHeight="1" spans="1:4">
      <c r="A355" s="272" t="s">
        <v>293</v>
      </c>
      <c r="B355" s="273"/>
      <c r="C355" s="383">
        <v>0</v>
      </c>
      <c r="D355" s="382" t="str">
        <f t="shared" si="5"/>
        <v/>
      </c>
    </row>
    <row r="356" ht="36" customHeight="1" spans="1:4">
      <c r="A356" s="272" t="s">
        <v>123</v>
      </c>
      <c r="B356" s="273"/>
      <c r="C356" s="383">
        <v>0</v>
      </c>
      <c r="D356" s="382" t="str">
        <f t="shared" si="5"/>
        <v/>
      </c>
    </row>
    <row r="357" ht="36" customHeight="1" spans="1:4">
      <c r="A357" s="272" t="s">
        <v>91</v>
      </c>
      <c r="B357" s="273"/>
      <c r="C357" s="383">
        <v>0</v>
      </c>
      <c r="D357" s="382" t="str">
        <f t="shared" si="5"/>
        <v/>
      </c>
    </row>
    <row r="358" ht="36" customHeight="1" spans="1:4">
      <c r="A358" s="272" t="s">
        <v>294</v>
      </c>
      <c r="B358" s="273"/>
      <c r="C358" s="383">
        <v>0</v>
      </c>
      <c r="D358" s="382" t="str">
        <f t="shared" si="5"/>
        <v/>
      </c>
    </row>
    <row r="359" ht="36" customHeight="1" spans="1:4">
      <c r="A359" s="272" t="s">
        <v>295</v>
      </c>
      <c r="B359" s="381">
        <f>SUM(B360:B368)</f>
        <v>3775</v>
      </c>
      <c r="C359" s="381">
        <f>SUM(C360:C368)</f>
        <v>3545</v>
      </c>
      <c r="D359" s="382">
        <f t="shared" si="5"/>
        <v>-0.061</v>
      </c>
    </row>
    <row r="360" ht="36" customHeight="1" spans="1:4">
      <c r="A360" s="272" t="s">
        <v>82</v>
      </c>
      <c r="B360" s="273">
        <v>3017</v>
      </c>
      <c r="C360" s="383">
        <v>2728</v>
      </c>
      <c r="D360" s="382">
        <f t="shared" si="5"/>
        <v>-0.096</v>
      </c>
    </row>
    <row r="361" ht="36" customHeight="1" spans="1:4">
      <c r="A361" s="272" t="s">
        <v>83</v>
      </c>
      <c r="B361" s="273"/>
      <c r="C361" s="383">
        <v>44</v>
      </c>
      <c r="D361" s="382" t="str">
        <f t="shared" si="5"/>
        <v/>
      </c>
    </row>
    <row r="362" ht="36" customHeight="1" spans="1:4">
      <c r="A362" s="272" t="s">
        <v>84</v>
      </c>
      <c r="B362" s="273"/>
      <c r="C362" s="383">
        <v>0</v>
      </c>
      <c r="D362" s="382" t="str">
        <f t="shared" si="5"/>
        <v/>
      </c>
    </row>
    <row r="363" ht="36" customHeight="1" spans="1:4">
      <c r="A363" s="272" t="s">
        <v>296</v>
      </c>
      <c r="B363" s="273">
        <v>493</v>
      </c>
      <c r="C363" s="383">
        <v>601</v>
      </c>
      <c r="D363" s="382">
        <f t="shared" si="5"/>
        <v>0.219</v>
      </c>
    </row>
    <row r="364" ht="36" customHeight="1" spans="1:4">
      <c r="A364" s="272" t="s">
        <v>297</v>
      </c>
      <c r="B364" s="273">
        <v>19</v>
      </c>
      <c r="C364" s="383">
        <v>20</v>
      </c>
      <c r="D364" s="382">
        <f t="shared" si="5"/>
        <v>0.053</v>
      </c>
    </row>
    <row r="365" ht="36" customHeight="1" spans="1:4">
      <c r="A365" s="272" t="s">
        <v>298</v>
      </c>
      <c r="B365" s="273">
        <v>75</v>
      </c>
      <c r="C365" s="383">
        <v>0</v>
      </c>
      <c r="D365" s="382">
        <f t="shared" si="5"/>
        <v>-1</v>
      </c>
    </row>
    <row r="366" ht="36" customHeight="1" spans="1:4">
      <c r="A366" s="272" t="s">
        <v>123</v>
      </c>
      <c r="B366" s="273">
        <v>50</v>
      </c>
      <c r="C366" s="383">
        <v>50</v>
      </c>
      <c r="D366" s="382">
        <f t="shared" si="5"/>
        <v>0</v>
      </c>
    </row>
    <row r="367" ht="36" customHeight="1" spans="1:4">
      <c r="A367" s="272" t="s">
        <v>91</v>
      </c>
      <c r="B367" s="273"/>
      <c r="C367" s="383">
        <v>0</v>
      </c>
      <c r="D367" s="382" t="str">
        <f t="shared" si="5"/>
        <v/>
      </c>
    </row>
    <row r="368" ht="36" customHeight="1" spans="1:4">
      <c r="A368" s="272" t="s">
        <v>299</v>
      </c>
      <c r="B368" s="273">
        <v>121</v>
      </c>
      <c r="C368" s="383">
        <v>102</v>
      </c>
      <c r="D368" s="382">
        <f t="shared" si="5"/>
        <v>-0.157</v>
      </c>
    </row>
    <row r="369" ht="36" customHeight="1" spans="1:4">
      <c r="A369" s="272" t="s">
        <v>300</v>
      </c>
      <c r="B369" s="381">
        <f>SUM(B370:B376)</f>
        <v>0</v>
      </c>
      <c r="C369" s="381">
        <f>SUM(C370:C376)</f>
        <v>0</v>
      </c>
      <c r="D369" s="382" t="str">
        <f t="shared" si="5"/>
        <v/>
      </c>
    </row>
    <row r="370" ht="36" customHeight="1" spans="1:4">
      <c r="A370" s="272" t="s">
        <v>82</v>
      </c>
      <c r="B370" s="273"/>
      <c r="C370" s="383">
        <v>0</v>
      </c>
      <c r="D370" s="382" t="str">
        <f t="shared" si="5"/>
        <v/>
      </c>
    </row>
    <row r="371" ht="36" customHeight="1" spans="1:4">
      <c r="A371" s="272" t="s">
        <v>83</v>
      </c>
      <c r="B371" s="273"/>
      <c r="C371" s="383">
        <v>0</v>
      </c>
      <c r="D371" s="382" t="str">
        <f t="shared" si="5"/>
        <v/>
      </c>
    </row>
    <row r="372" ht="36" customHeight="1" spans="1:4">
      <c r="A372" s="272" t="s">
        <v>84</v>
      </c>
      <c r="B372" s="273"/>
      <c r="C372" s="383">
        <v>0</v>
      </c>
      <c r="D372" s="382" t="str">
        <f t="shared" si="5"/>
        <v/>
      </c>
    </row>
    <row r="373" ht="36" customHeight="1" spans="1:4">
      <c r="A373" s="272" t="s">
        <v>301</v>
      </c>
      <c r="B373" s="273"/>
      <c r="C373" s="383">
        <v>0</v>
      </c>
      <c r="D373" s="382" t="str">
        <f t="shared" si="5"/>
        <v/>
      </c>
    </row>
    <row r="374" ht="36" customHeight="1" spans="1:4">
      <c r="A374" s="272" t="s">
        <v>302</v>
      </c>
      <c r="B374" s="273"/>
      <c r="C374" s="383">
        <v>0</v>
      </c>
      <c r="D374" s="382" t="str">
        <f t="shared" si="5"/>
        <v/>
      </c>
    </row>
    <row r="375" ht="36" customHeight="1" spans="1:4">
      <c r="A375" s="272" t="s">
        <v>91</v>
      </c>
      <c r="B375" s="273"/>
      <c r="C375" s="383">
        <v>0</v>
      </c>
      <c r="D375" s="382" t="str">
        <f t="shared" si="5"/>
        <v/>
      </c>
    </row>
    <row r="376" ht="36" customHeight="1" spans="1:4">
      <c r="A376" s="272" t="s">
        <v>303</v>
      </c>
      <c r="B376" s="273"/>
      <c r="C376" s="383">
        <v>0</v>
      </c>
      <c r="D376" s="382" t="str">
        <f t="shared" ref="D376:D402" si="6">IF(B376&lt;&gt;0,C376/B376-1,"")</f>
        <v/>
      </c>
    </row>
    <row r="377" ht="36" customHeight="1" spans="1:4">
      <c r="A377" s="272" t="s">
        <v>304</v>
      </c>
      <c r="B377" s="381">
        <f>SUM(B378:B382)</f>
        <v>0</v>
      </c>
      <c r="C377" s="381">
        <f>SUM(C378:C382)</f>
        <v>0</v>
      </c>
      <c r="D377" s="382" t="str">
        <f t="shared" si="6"/>
        <v/>
      </c>
    </row>
    <row r="378" ht="36" customHeight="1" spans="1:4">
      <c r="A378" s="272" t="s">
        <v>82</v>
      </c>
      <c r="B378" s="273"/>
      <c r="C378" s="383">
        <v>0</v>
      </c>
      <c r="D378" s="382" t="str">
        <f t="shared" si="6"/>
        <v/>
      </c>
    </row>
    <row r="379" ht="36" customHeight="1" spans="1:4">
      <c r="A379" s="272" t="s">
        <v>83</v>
      </c>
      <c r="B379" s="273"/>
      <c r="C379" s="383">
        <v>0</v>
      </c>
      <c r="D379" s="382" t="str">
        <f t="shared" si="6"/>
        <v/>
      </c>
    </row>
    <row r="380" ht="36" customHeight="1" spans="1:4">
      <c r="A380" s="272" t="s">
        <v>123</v>
      </c>
      <c r="B380" s="273"/>
      <c r="C380" s="383">
        <v>0</v>
      </c>
      <c r="D380" s="382" t="str">
        <f t="shared" si="6"/>
        <v/>
      </c>
    </row>
    <row r="381" ht="36" customHeight="1" spans="1:4">
      <c r="A381" s="272" t="s">
        <v>305</v>
      </c>
      <c r="B381" s="273"/>
      <c r="C381" s="383">
        <v>0</v>
      </c>
      <c r="D381" s="382" t="str">
        <f t="shared" si="6"/>
        <v/>
      </c>
    </row>
    <row r="382" ht="36" customHeight="1" spans="1:4">
      <c r="A382" s="272" t="s">
        <v>306</v>
      </c>
      <c r="B382" s="273"/>
      <c r="C382" s="383">
        <v>0</v>
      </c>
      <c r="D382" s="382" t="str">
        <f t="shared" si="6"/>
        <v/>
      </c>
    </row>
    <row r="383" ht="36" customHeight="1" spans="1:4">
      <c r="A383" s="272" t="s">
        <v>307</v>
      </c>
      <c r="B383" s="381">
        <f>SUM(B384:B385)</f>
        <v>50</v>
      </c>
      <c r="C383" s="381">
        <f>SUM(C384:C385)</f>
        <v>0</v>
      </c>
      <c r="D383" s="382">
        <f t="shared" si="6"/>
        <v>-1</v>
      </c>
    </row>
    <row r="384" ht="36" customHeight="1" spans="1:4">
      <c r="A384" s="272" t="s">
        <v>308</v>
      </c>
      <c r="B384" s="273"/>
      <c r="C384" s="383">
        <v>0</v>
      </c>
      <c r="D384" s="382" t="str">
        <f t="shared" si="6"/>
        <v/>
      </c>
    </row>
    <row r="385" ht="36" customHeight="1" spans="1:4">
      <c r="A385" s="272" t="s">
        <v>309</v>
      </c>
      <c r="B385" s="273">
        <v>50</v>
      </c>
      <c r="C385" s="383">
        <v>0</v>
      </c>
      <c r="D385" s="382">
        <f t="shared" si="6"/>
        <v>-1</v>
      </c>
    </row>
    <row r="386" ht="36" customHeight="1" spans="1:4">
      <c r="A386" s="269" t="s">
        <v>47</v>
      </c>
      <c r="B386" s="379">
        <f>SUM(B387,B392,B399,B405,B411,B415,B419,B423,B429,B436)</f>
        <v>105409</v>
      </c>
      <c r="C386" s="379">
        <f>SUM(C387,C392,C399,C405,C411,C415,C419,C423,C429,C436)</f>
        <v>115487</v>
      </c>
      <c r="D386" s="380">
        <f t="shared" si="6"/>
        <v>0.096</v>
      </c>
    </row>
    <row r="387" ht="36" customHeight="1" spans="1:4">
      <c r="A387" s="272" t="s">
        <v>310</v>
      </c>
      <c r="B387" s="381">
        <f>SUM(B388:B391)</f>
        <v>1558</v>
      </c>
      <c r="C387" s="381">
        <f>SUM(C388:C391)</f>
        <v>1319</v>
      </c>
      <c r="D387" s="382">
        <f t="shared" si="6"/>
        <v>-0.153</v>
      </c>
    </row>
    <row r="388" ht="36" customHeight="1" spans="1:4">
      <c r="A388" s="272" t="s">
        <v>82</v>
      </c>
      <c r="B388" s="273">
        <v>1558</v>
      </c>
      <c r="C388" s="383">
        <v>1319</v>
      </c>
      <c r="D388" s="382">
        <f t="shared" si="6"/>
        <v>-0.153</v>
      </c>
    </row>
    <row r="389" ht="36" customHeight="1" spans="1:4">
      <c r="A389" s="272" t="s">
        <v>83</v>
      </c>
      <c r="B389" s="273"/>
      <c r="C389" s="383">
        <v>0</v>
      </c>
      <c r="D389" s="382" t="str">
        <f t="shared" si="6"/>
        <v/>
      </c>
    </row>
    <row r="390" ht="36" customHeight="1" spans="1:4">
      <c r="A390" s="272" t="s">
        <v>84</v>
      </c>
      <c r="B390" s="273"/>
      <c r="C390" s="383">
        <v>0</v>
      </c>
      <c r="D390" s="382" t="str">
        <f t="shared" si="6"/>
        <v/>
      </c>
    </row>
    <row r="391" ht="36" customHeight="1" spans="1:4">
      <c r="A391" s="272" t="s">
        <v>311</v>
      </c>
      <c r="B391" s="273"/>
      <c r="C391" s="383">
        <v>0</v>
      </c>
      <c r="D391" s="382" t="str">
        <f t="shared" si="6"/>
        <v/>
      </c>
    </row>
    <row r="392" ht="36" customHeight="1" spans="1:4">
      <c r="A392" s="272" t="s">
        <v>312</v>
      </c>
      <c r="B392" s="381">
        <f>SUM(B393:B398)</f>
        <v>40006</v>
      </c>
      <c r="C392" s="381">
        <f>SUM(C393:C398)</f>
        <v>28171</v>
      </c>
      <c r="D392" s="382">
        <f t="shared" si="6"/>
        <v>-0.296</v>
      </c>
    </row>
    <row r="393" ht="36" customHeight="1" spans="1:4">
      <c r="A393" s="272" t="s">
        <v>313</v>
      </c>
      <c r="B393" s="273">
        <v>2436</v>
      </c>
      <c r="C393" s="383">
        <v>3793</v>
      </c>
      <c r="D393" s="382">
        <f t="shared" si="6"/>
        <v>0.557</v>
      </c>
    </row>
    <row r="394" ht="36" customHeight="1" spans="1:4">
      <c r="A394" s="272" t="s">
        <v>314</v>
      </c>
      <c r="B394" s="273">
        <v>8542</v>
      </c>
      <c r="C394" s="383">
        <v>5312</v>
      </c>
      <c r="D394" s="382">
        <f t="shared" si="6"/>
        <v>-0.378</v>
      </c>
    </row>
    <row r="395" ht="36" customHeight="1" spans="1:4">
      <c r="A395" s="272" t="s">
        <v>315</v>
      </c>
      <c r="B395" s="273">
        <v>594</v>
      </c>
      <c r="C395" s="383">
        <v>1603</v>
      </c>
      <c r="D395" s="382">
        <f t="shared" si="6"/>
        <v>1.699</v>
      </c>
    </row>
    <row r="396" ht="36" customHeight="1" spans="1:4">
      <c r="A396" s="272" t="s">
        <v>316</v>
      </c>
      <c r="B396" s="273">
        <v>28173</v>
      </c>
      <c r="C396" s="383">
        <v>17459</v>
      </c>
      <c r="D396" s="382">
        <f t="shared" si="6"/>
        <v>-0.38</v>
      </c>
    </row>
    <row r="397" ht="36" customHeight="1" spans="1:4">
      <c r="A397" s="272" t="s">
        <v>317</v>
      </c>
      <c r="B397" s="273"/>
      <c r="C397" s="383">
        <v>0</v>
      </c>
      <c r="D397" s="382" t="str">
        <f t="shared" si="6"/>
        <v/>
      </c>
    </row>
    <row r="398" ht="36" customHeight="1" spans="1:4">
      <c r="A398" s="272" t="s">
        <v>318</v>
      </c>
      <c r="B398" s="273">
        <v>261</v>
      </c>
      <c r="C398" s="383">
        <v>4</v>
      </c>
      <c r="D398" s="382">
        <f t="shared" si="6"/>
        <v>-0.985</v>
      </c>
    </row>
    <row r="399" ht="36" customHeight="1" spans="1:4">
      <c r="A399" s="272" t="s">
        <v>319</v>
      </c>
      <c r="B399" s="381">
        <f>SUM(B400:B404)</f>
        <v>57161</v>
      </c>
      <c r="C399" s="381">
        <f>SUM(C400:C404)</f>
        <v>77605</v>
      </c>
      <c r="D399" s="382">
        <f t="shared" si="6"/>
        <v>0.358</v>
      </c>
    </row>
    <row r="400" ht="36" customHeight="1" spans="1:4">
      <c r="A400" s="272" t="s">
        <v>320</v>
      </c>
      <c r="B400" s="273"/>
      <c r="C400" s="383">
        <v>0</v>
      </c>
      <c r="D400" s="382" t="str">
        <f t="shared" si="6"/>
        <v/>
      </c>
    </row>
    <row r="401" ht="36" customHeight="1" spans="1:4">
      <c r="A401" s="272" t="s">
        <v>321</v>
      </c>
      <c r="B401" s="273">
        <v>34637</v>
      </c>
      <c r="C401" s="383">
        <v>42094</v>
      </c>
      <c r="D401" s="382">
        <f t="shared" si="6"/>
        <v>0.215</v>
      </c>
    </row>
    <row r="402" ht="36" customHeight="1" spans="1:4">
      <c r="A402" s="272" t="s">
        <v>322</v>
      </c>
      <c r="B402" s="273">
        <v>6826</v>
      </c>
      <c r="C402" s="383">
        <v>10145</v>
      </c>
      <c r="D402" s="382">
        <f t="shared" si="6"/>
        <v>0.486</v>
      </c>
    </row>
    <row r="403" ht="36" customHeight="1" spans="1:4">
      <c r="A403" s="272" t="s">
        <v>323</v>
      </c>
      <c r="B403" s="273">
        <v>15349</v>
      </c>
      <c r="C403" s="383">
        <v>25002</v>
      </c>
      <c r="D403" s="382"/>
    </row>
    <row r="404" ht="36" customHeight="1" spans="1:4">
      <c r="A404" s="272" t="s">
        <v>324</v>
      </c>
      <c r="B404" s="273">
        <v>349</v>
      </c>
      <c r="C404" s="383">
        <v>364</v>
      </c>
      <c r="D404" s="382">
        <f t="shared" ref="D404:D457" si="7">IF(B404&lt;&gt;0,C404/B404-1,"")</f>
        <v>0.043</v>
      </c>
    </row>
    <row r="405" ht="36" customHeight="1" spans="1:4">
      <c r="A405" s="272" t="s">
        <v>325</v>
      </c>
      <c r="B405" s="381">
        <f>SUM(B406:B410)</f>
        <v>0</v>
      </c>
      <c r="C405" s="381">
        <f>SUM(C406:C410)</f>
        <v>0</v>
      </c>
      <c r="D405" s="382" t="str">
        <f t="shared" si="7"/>
        <v/>
      </c>
    </row>
    <row r="406" ht="36" customHeight="1" spans="1:4">
      <c r="A406" s="272" t="s">
        <v>326</v>
      </c>
      <c r="B406" s="273"/>
      <c r="C406" s="383">
        <v>0</v>
      </c>
      <c r="D406" s="382" t="str">
        <f t="shared" si="7"/>
        <v/>
      </c>
    </row>
    <row r="407" ht="36" customHeight="1" spans="1:4">
      <c r="A407" s="272" t="s">
        <v>327</v>
      </c>
      <c r="B407" s="273"/>
      <c r="C407" s="383">
        <v>0</v>
      </c>
      <c r="D407" s="382" t="str">
        <f t="shared" si="7"/>
        <v/>
      </c>
    </row>
    <row r="408" ht="36" customHeight="1" spans="1:4">
      <c r="A408" s="272" t="s">
        <v>328</v>
      </c>
      <c r="B408" s="273"/>
      <c r="C408" s="383">
        <v>0</v>
      </c>
      <c r="D408" s="382" t="str">
        <f t="shared" si="7"/>
        <v/>
      </c>
    </row>
    <row r="409" ht="36" customHeight="1" spans="1:4">
      <c r="A409" s="272" t="s">
        <v>329</v>
      </c>
      <c r="B409" s="273"/>
      <c r="C409" s="383">
        <v>0</v>
      </c>
      <c r="D409" s="382" t="str">
        <f t="shared" si="7"/>
        <v/>
      </c>
    </row>
    <row r="410" s="371" customFormat="1" ht="36" customHeight="1" spans="1:4">
      <c r="A410" s="272" t="s">
        <v>330</v>
      </c>
      <c r="B410" s="273"/>
      <c r="C410" s="383">
        <v>0</v>
      </c>
      <c r="D410" s="382" t="str">
        <f t="shared" si="7"/>
        <v/>
      </c>
    </row>
    <row r="411" ht="36" customHeight="1" spans="1:4">
      <c r="A411" s="272" t="s">
        <v>331</v>
      </c>
      <c r="B411" s="381">
        <f>SUM(B412:B414)</f>
        <v>0</v>
      </c>
      <c r="C411" s="381">
        <f>SUM(C412:C414)</f>
        <v>0</v>
      </c>
      <c r="D411" s="382" t="str">
        <f t="shared" si="7"/>
        <v/>
      </c>
    </row>
    <row r="412" ht="36" customHeight="1" spans="1:4">
      <c r="A412" s="272" t="s">
        <v>332</v>
      </c>
      <c r="B412" s="273"/>
      <c r="C412" s="383">
        <v>0</v>
      </c>
      <c r="D412" s="382" t="str">
        <f t="shared" si="7"/>
        <v/>
      </c>
    </row>
    <row r="413" s="371" customFormat="1" ht="36" customHeight="1" spans="1:4">
      <c r="A413" s="272" t="s">
        <v>333</v>
      </c>
      <c r="B413" s="273"/>
      <c r="C413" s="383">
        <v>0</v>
      </c>
      <c r="D413" s="382" t="str">
        <f t="shared" si="7"/>
        <v/>
      </c>
    </row>
    <row r="414" ht="36" customHeight="1" spans="1:4">
      <c r="A414" s="272" t="s">
        <v>334</v>
      </c>
      <c r="B414" s="273"/>
      <c r="C414" s="383">
        <v>0</v>
      </c>
      <c r="D414" s="382" t="str">
        <f t="shared" si="7"/>
        <v/>
      </c>
    </row>
    <row r="415" ht="36" customHeight="1" spans="1:4">
      <c r="A415" s="272" t="s">
        <v>335</v>
      </c>
      <c r="B415" s="381">
        <f>SUM(B416:B418)</f>
        <v>0</v>
      </c>
      <c r="C415" s="381">
        <f>SUM(C416:C418)</f>
        <v>0</v>
      </c>
      <c r="D415" s="382" t="str">
        <f t="shared" si="7"/>
        <v/>
      </c>
    </row>
    <row r="416" ht="36" customHeight="1" spans="1:4">
      <c r="A416" s="272" t="s">
        <v>336</v>
      </c>
      <c r="B416" s="273"/>
      <c r="C416" s="383">
        <v>0</v>
      </c>
      <c r="D416" s="382" t="str">
        <f t="shared" si="7"/>
        <v/>
      </c>
    </row>
    <row r="417" ht="36" customHeight="1" spans="1:4">
      <c r="A417" s="272" t="s">
        <v>337</v>
      </c>
      <c r="B417" s="273"/>
      <c r="C417" s="383">
        <v>0</v>
      </c>
      <c r="D417" s="382" t="str">
        <f t="shared" si="7"/>
        <v/>
      </c>
    </row>
    <row r="418" ht="36" customHeight="1" spans="1:4">
      <c r="A418" s="272" t="s">
        <v>338</v>
      </c>
      <c r="B418" s="273"/>
      <c r="C418" s="383">
        <v>0</v>
      </c>
      <c r="D418" s="382" t="str">
        <f t="shared" si="7"/>
        <v/>
      </c>
    </row>
    <row r="419" ht="36" customHeight="1" spans="1:4">
      <c r="A419" s="272" t="s">
        <v>339</v>
      </c>
      <c r="B419" s="381">
        <f>SUM(B420:B422)</f>
        <v>1694</v>
      </c>
      <c r="C419" s="381">
        <f>SUM(C420:C422)</f>
        <v>1864</v>
      </c>
      <c r="D419" s="382">
        <f t="shared" si="7"/>
        <v>0.1</v>
      </c>
    </row>
    <row r="420" ht="36" customHeight="1" spans="1:4">
      <c r="A420" s="272" t="s">
        <v>340</v>
      </c>
      <c r="B420" s="273">
        <v>1694</v>
      </c>
      <c r="C420" s="383">
        <v>1864</v>
      </c>
      <c r="D420" s="382">
        <f t="shared" si="7"/>
        <v>0.1</v>
      </c>
    </row>
    <row r="421" ht="36" customHeight="1" spans="1:4">
      <c r="A421" s="272" t="s">
        <v>341</v>
      </c>
      <c r="B421" s="273"/>
      <c r="C421" s="383">
        <v>0</v>
      </c>
      <c r="D421" s="382" t="str">
        <f t="shared" si="7"/>
        <v/>
      </c>
    </row>
    <row r="422" ht="36" customHeight="1" spans="1:4">
      <c r="A422" s="272" t="s">
        <v>342</v>
      </c>
      <c r="B422" s="273"/>
      <c r="C422" s="383">
        <v>0</v>
      </c>
      <c r="D422" s="382" t="str">
        <f t="shared" si="7"/>
        <v/>
      </c>
    </row>
    <row r="423" ht="36" customHeight="1" spans="1:4">
      <c r="A423" s="272" t="s">
        <v>343</v>
      </c>
      <c r="B423" s="381">
        <f>SUM(B424:B428)</f>
        <v>4078</v>
      </c>
      <c r="C423" s="381">
        <f>SUM(C424:C428)</f>
        <v>1810</v>
      </c>
      <c r="D423" s="382">
        <f t="shared" si="7"/>
        <v>-0.556</v>
      </c>
    </row>
    <row r="424" ht="36" customHeight="1" spans="1:4">
      <c r="A424" s="272" t="s">
        <v>344</v>
      </c>
      <c r="B424" s="273"/>
      <c r="C424" s="383">
        <v>0</v>
      </c>
      <c r="D424" s="382" t="str">
        <f t="shared" si="7"/>
        <v/>
      </c>
    </row>
    <row r="425" ht="36" customHeight="1" spans="1:4">
      <c r="A425" s="272" t="s">
        <v>345</v>
      </c>
      <c r="B425" s="273">
        <v>4078</v>
      </c>
      <c r="C425" s="383">
        <v>1810</v>
      </c>
      <c r="D425" s="382">
        <f t="shared" si="7"/>
        <v>-0.556</v>
      </c>
    </row>
    <row r="426" ht="36" customHeight="1" spans="1:4">
      <c r="A426" s="272" t="s">
        <v>346</v>
      </c>
      <c r="B426" s="273"/>
      <c r="C426" s="383">
        <v>0</v>
      </c>
      <c r="D426" s="382" t="str">
        <f t="shared" si="7"/>
        <v/>
      </c>
    </row>
    <row r="427" ht="36" customHeight="1" spans="1:4">
      <c r="A427" s="272" t="s">
        <v>347</v>
      </c>
      <c r="B427" s="273"/>
      <c r="C427" s="383">
        <v>0</v>
      </c>
      <c r="D427" s="382" t="str">
        <f t="shared" si="7"/>
        <v/>
      </c>
    </row>
    <row r="428" ht="36" customHeight="1" spans="1:4">
      <c r="A428" s="272" t="s">
        <v>348</v>
      </c>
      <c r="B428" s="273"/>
      <c r="C428" s="383">
        <v>0</v>
      </c>
      <c r="D428" s="382" t="str">
        <f t="shared" si="7"/>
        <v/>
      </c>
    </row>
    <row r="429" ht="36" customHeight="1" spans="1:4">
      <c r="A429" s="272" t="s">
        <v>349</v>
      </c>
      <c r="B429" s="381">
        <f>SUM(B430:B435)</f>
        <v>0</v>
      </c>
      <c r="C429" s="381">
        <f>SUM(C430:C435)</f>
        <v>0</v>
      </c>
      <c r="D429" s="382" t="str">
        <f t="shared" si="7"/>
        <v/>
      </c>
    </row>
    <row r="430" ht="36" customHeight="1" spans="1:4">
      <c r="A430" s="384" t="s">
        <v>350</v>
      </c>
      <c r="B430" s="273"/>
      <c r="C430" s="383">
        <v>0</v>
      </c>
      <c r="D430" s="382" t="str">
        <f t="shared" si="7"/>
        <v/>
      </c>
    </row>
    <row r="431" ht="36" customHeight="1" spans="1:4">
      <c r="A431" s="272" t="s">
        <v>351</v>
      </c>
      <c r="B431" s="273"/>
      <c r="C431" s="383">
        <v>0</v>
      </c>
      <c r="D431" s="382" t="str">
        <f t="shared" si="7"/>
        <v/>
      </c>
    </row>
    <row r="432" ht="36" customHeight="1" spans="1:4">
      <c r="A432" s="272" t="s">
        <v>352</v>
      </c>
      <c r="B432" s="273"/>
      <c r="C432" s="383">
        <v>0</v>
      </c>
      <c r="D432" s="382" t="str">
        <f t="shared" si="7"/>
        <v/>
      </c>
    </row>
    <row r="433" ht="36" customHeight="1" spans="1:4">
      <c r="A433" s="272" t="s">
        <v>353</v>
      </c>
      <c r="B433" s="273"/>
      <c r="C433" s="383">
        <v>0</v>
      </c>
      <c r="D433" s="382" t="str">
        <f t="shared" si="7"/>
        <v/>
      </c>
    </row>
    <row r="434" ht="36" customHeight="1" spans="1:4">
      <c r="A434" s="272" t="s">
        <v>354</v>
      </c>
      <c r="B434" s="273"/>
      <c r="C434" s="383">
        <v>0</v>
      </c>
      <c r="D434" s="382" t="str">
        <f t="shared" si="7"/>
        <v/>
      </c>
    </row>
    <row r="435" ht="36" customHeight="1" spans="1:4">
      <c r="A435" s="272" t="s">
        <v>355</v>
      </c>
      <c r="B435" s="273"/>
      <c r="C435" s="383">
        <v>0</v>
      </c>
      <c r="D435" s="382" t="str">
        <f t="shared" si="7"/>
        <v/>
      </c>
    </row>
    <row r="436" ht="36" customHeight="1" spans="1:4">
      <c r="A436" s="272" t="s">
        <v>356</v>
      </c>
      <c r="B436" s="381">
        <f>B437</f>
        <v>912</v>
      </c>
      <c r="C436" s="381">
        <f>C437</f>
        <v>4718</v>
      </c>
      <c r="D436" s="382">
        <f t="shared" si="7"/>
        <v>4.173</v>
      </c>
    </row>
    <row r="437" ht="36" customHeight="1" spans="1:4">
      <c r="A437" s="272" t="s">
        <v>357</v>
      </c>
      <c r="B437" s="273">
        <v>912</v>
      </c>
      <c r="C437" s="383">
        <v>4718</v>
      </c>
      <c r="D437" s="382">
        <f t="shared" si="7"/>
        <v>4.173</v>
      </c>
    </row>
    <row r="438" ht="36" customHeight="1" spans="1:4">
      <c r="A438" s="269" t="s">
        <v>48</v>
      </c>
      <c r="B438" s="379">
        <f>SUM(B439,B444,B453,B459,B464,B469,B474,B481,B485,B489)</f>
        <v>4802</v>
      </c>
      <c r="C438" s="379">
        <f>SUM(C439,C444,C453,C459,C464,C469,C474,C481,C485,C489)</f>
        <v>3629</v>
      </c>
      <c r="D438" s="380">
        <f t="shared" si="7"/>
        <v>-0.244</v>
      </c>
    </row>
    <row r="439" ht="36" customHeight="1" spans="1:4">
      <c r="A439" s="272" t="s">
        <v>358</v>
      </c>
      <c r="B439" s="381">
        <f>SUM(B440:B443)</f>
        <v>537</v>
      </c>
      <c r="C439" s="381">
        <f>SUM(C440:C443)</f>
        <v>445</v>
      </c>
      <c r="D439" s="382">
        <f t="shared" si="7"/>
        <v>-0.171</v>
      </c>
    </row>
    <row r="440" ht="36" customHeight="1" spans="1:4">
      <c r="A440" s="272" t="s">
        <v>82</v>
      </c>
      <c r="B440" s="273">
        <v>537</v>
      </c>
      <c r="C440" s="383">
        <v>445</v>
      </c>
      <c r="D440" s="382">
        <f t="shared" si="7"/>
        <v>-0.171</v>
      </c>
    </row>
    <row r="441" ht="36" customHeight="1" spans="1:4">
      <c r="A441" s="272" t="s">
        <v>83</v>
      </c>
      <c r="B441" s="273"/>
      <c r="C441" s="383">
        <v>0</v>
      </c>
      <c r="D441" s="382" t="str">
        <f t="shared" si="7"/>
        <v/>
      </c>
    </row>
    <row r="442" ht="36" customHeight="1" spans="1:4">
      <c r="A442" s="272" t="s">
        <v>84</v>
      </c>
      <c r="B442" s="273"/>
      <c r="C442" s="383">
        <v>0</v>
      </c>
      <c r="D442" s="382" t="str">
        <f t="shared" si="7"/>
        <v/>
      </c>
    </row>
    <row r="443" ht="36" customHeight="1" spans="1:4">
      <c r="A443" s="272" t="s">
        <v>359</v>
      </c>
      <c r="B443" s="273"/>
      <c r="C443" s="383">
        <v>0</v>
      </c>
      <c r="D443" s="382" t="str">
        <f t="shared" si="7"/>
        <v/>
      </c>
    </row>
    <row r="444" ht="36" customHeight="1" spans="1:4">
      <c r="A444" s="272" t="s">
        <v>360</v>
      </c>
      <c r="B444" s="381">
        <f>SUM(B445:B452)</f>
        <v>0</v>
      </c>
      <c r="C444" s="381">
        <f>SUM(C445:C452)</f>
        <v>0</v>
      </c>
      <c r="D444" s="382" t="str">
        <f t="shared" si="7"/>
        <v/>
      </c>
    </row>
    <row r="445" ht="36" customHeight="1" spans="1:4">
      <c r="A445" s="272" t="s">
        <v>361</v>
      </c>
      <c r="B445" s="273"/>
      <c r="C445" s="383">
        <v>0</v>
      </c>
      <c r="D445" s="382" t="str">
        <f t="shared" si="7"/>
        <v/>
      </c>
    </row>
    <row r="446" ht="36" customHeight="1" spans="1:4">
      <c r="A446" s="272" t="s">
        <v>362</v>
      </c>
      <c r="B446" s="273"/>
      <c r="C446" s="383">
        <v>0</v>
      </c>
      <c r="D446" s="382" t="str">
        <f t="shared" si="7"/>
        <v/>
      </c>
    </row>
    <row r="447" ht="36" customHeight="1" spans="1:4">
      <c r="A447" s="272" t="s">
        <v>363</v>
      </c>
      <c r="B447" s="273"/>
      <c r="C447" s="383">
        <v>0</v>
      </c>
      <c r="D447" s="382" t="str">
        <f t="shared" si="7"/>
        <v/>
      </c>
    </row>
    <row r="448" ht="36" customHeight="1" spans="1:4">
      <c r="A448" s="272" t="s">
        <v>364</v>
      </c>
      <c r="B448" s="273"/>
      <c r="C448" s="383">
        <v>0</v>
      </c>
      <c r="D448" s="382" t="str">
        <f t="shared" si="7"/>
        <v/>
      </c>
    </row>
    <row r="449" ht="36" customHeight="1" spans="1:4">
      <c r="A449" s="272" t="s">
        <v>365</v>
      </c>
      <c r="B449" s="273"/>
      <c r="C449" s="383">
        <v>0</v>
      </c>
      <c r="D449" s="382" t="str">
        <f t="shared" si="7"/>
        <v/>
      </c>
    </row>
    <row r="450" ht="36" customHeight="1" spans="1:4">
      <c r="A450" s="272" t="s">
        <v>366</v>
      </c>
      <c r="B450" s="273"/>
      <c r="C450" s="383">
        <v>0</v>
      </c>
      <c r="D450" s="382" t="str">
        <f t="shared" si="7"/>
        <v/>
      </c>
    </row>
    <row r="451" ht="36" customHeight="1" spans="1:4">
      <c r="A451" s="272" t="s">
        <v>367</v>
      </c>
      <c r="B451" s="273"/>
      <c r="C451" s="383">
        <v>0</v>
      </c>
      <c r="D451" s="382" t="str">
        <f t="shared" si="7"/>
        <v/>
      </c>
    </row>
    <row r="452" ht="36" customHeight="1" spans="1:4">
      <c r="A452" s="272" t="s">
        <v>368</v>
      </c>
      <c r="B452" s="273"/>
      <c r="C452" s="383">
        <v>0</v>
      </c>
      <c r="D452" s="382" t="str">
        <f t="shared" si="7"/>
        <v/>
      </c>
    </row>
    <row r="453" ht="36" customHeight="1" spans="1:4">
      <c r="A453" s="272" t="s">
        <v>369</v>
      </c>
      <c r="B453" s="381">
        <f>SUM(B454:B458)</f>
        <v>194</v>
      </c>
      <c r="C453" s="381">
        <f>SUM(C454:C458)</f>
        <v>200</v>
      </c>
      <c r="D453" s="382">
        <f t="shared" si="7"/>
        <v>0.031</v>
      </c>
    </row>
    <row r="454" ht="36" customHeight="1" spans="1:4">
      <c r="A454" s="272" t="s">
        <v>361</v>
      </c>
      <c r="B454" s="273">
        <v>194</v>
      </c>
      <c r="C454" s="383">
        <v>200</v>
      </c>
      <c r="D454" s="382">
        <f t="shared" si="7"/>
        <v>0.031</v>
      </c>
    </row>
    <row r="455" ht="36" customHeight="1" spans="1:4">
      <c r="A455" s="272" t="s">
        <v>370</v>
      </c>
      <c r="B455" s="273"/>
      <c r="C455" s="383">
        <v>0</v>
      </c>
      <c r="D455" s="382" t="str">
        <f t="shared" si="7"/>
        <v/>
      </c>
    </row>
    <row r="456" ht="36" customHeight="1" spans="1:4">
      <c r="A456" s="272" t="s">
        <v>371</v>
      </c>
      <c r="B456" s="273"/>
      <c r="C456" s="383">
        <v>0</v>
      </c>
      <c r="D456" s="382" t="str">
        <f t="shared" si="7"/>
        <v/>
      </c>
    </row>
    <row r="457" ht="36" customHeight="1" spans="1:4">
      <c r="A457" s="272" t="s">
        <v>372</v>
      </c>
      <c r="B457" s="273"/>
      <c r="C457" s="383">
        <v>0</v>
      </c>
      <c r="D457" s="382" t="str">
        <f t="shared" si="7"/>
        <v/>
      </c>
    </row>
    <row r="458" ht="36" customHeight="1" spans="1:4">
      <c r="A458" s="272" t="s">
        <v>373</v>
      </c>
      <c r="B458" s="273"/>
      <c r="C458" s="383">
        <v>0</v>
      </c>
      <c r="D458" s="382"/>
    </row>
    <row r="459" ht="36" customHeight="1" spans="1:4">
      <c r="A459" s="272" t="s">
        <v>374</v>
      </c>
      <c r="B459" s="381">
        <f>SUM(B460:B463)</f>
        <v>119</v>
      </c>
      <c r="C459" s="381">
        <f>SUM(C460:C463)</f>
        <v>50</v>
      </c>
      <c r="D459" s="382">
        <f t="shared" ref="D459:D522" si="8">IF(B459&lt;&gt;0,C459/B459-1,"")</f>
        <v>-0.58</v>
      </c>
    </row>
    <row r="460" ht="36" customHeight="1" spans="1:4">
      <c r="A460" s="272" t="s">
        <v>361</v>
      </c>
      <c r="B460" s="273"/>
      <c r="C460" s="383">
        <v>0</v>
      </c>
      <c r="D460" s="382" t="str">
        <f t="shared" si="8"/>
        <v/>
      </c>
    </row>
    <row r="461" ht="36" customHeight="1" spans="1:4">
      <c r="A461" s="272" t="s">
        <v>375</v>
      </c>
      <c r="B461" s="273"/>
      <c r="C461" s="383">
        <v>10</v>
      </c>
      <c r="D461" s="382" t="str">
        <f t="shared" si="8"/>
        <v/>
      </c>
    </row>
    <row r="462" ht="36" customHeight="1" spans="1:4">
      <c r="A462" s="272" t="s">
        <v>376</v>
      </c>
      <c r="B462" s="273"/>
      <c r="C462" s="383">
        <v>0</v>
      </c>
      <c r="D462" s="382" t="str">
        <f t="shared" si="8"/>
        <v/>
      </c>
    </row>
    <row r="463" ht="36" customHeight="1" spans="1:4">
      <c r="A463" s="272" t="s">
        <v>377</v>
      </c>
      <c r="B463" s="273">
        <v>119</v>
      </c>
      <c r="C463" s="383">
        <v>40</v>
      </c>
      <c r="D463" s="382">
        <f t="shared" si="8"/>
        <v>-0.664</v>
      </c>
    </row>
    <row r="464" ht="36" customHeight="1" spans="1:4">
      <c r="A464" s="272" t="s">
        <v>378</v>
      </c>
      <c r="B464" s="381">
        <f>SUM(B465:B468)</f>
        <v>100</v>
      </c>
      <c r="C464" s="381">
        <f>SUM(C465:C468)</f>
        <v>30</v>
      </c>
      <c r="D464" s="382">
        <f t="shared" si="8"/>
        <v>-0.7</v>
      </c>
    </row>
    <row r="465" ht="36" customHeight="1" spans="1:4">
      <c r="A465" s="272" t="s">
        <v>361</v>
      </c>
      <c r="B465" s="273"/>
      <c r="C465" s="383">
        <v>0</v>
      </c>
      <c r="D465" s="382" t="str">
        <f t="shared" si="8"/>
        <v/>
      </c>
    </row>
    <row r="466" ht="36" customHeight="1" spans="1:4">
      <c r="A466" s="272" t="s">
        <v>379</v>
      </c>
      <c r="B466" s="273"/>
      <c r="C466" s="383">
        <v>0</v>
      </c>
      <c r="D466" s="382" t="str">
        <f t="shared" si="8"/>
        <v/>
      </c>
    </row>
    <row r="467" ht="36" customHeight="1" spans="1:4">
      <c r="A467" s="272" t="s">
        <v>380</v>
      </c>
      <c r="B467" s="273">
        <v>30</v>
      </c>
      <c r="C467" s="383">
        <v>30</v>
      </c>
      <c r="D467" s="382">
        <f t="shared" si="8"/>
        <v>0</v>
      </c>
    </row>
    <row r="468" ht="36" customHeight="1" spans="1:4">
      <c r="A468" s="272" t="s">
        <v>381</v>
      </c>
      <c r="B468" s="273">
        <v>70</v>
      </c>
      <c r="C468" s="383">
        <v>0</v>
      </c>
      <c r="D468" s="382">
        <f t="shared" si="8"/>
        <v>-1</v>
      </c>
    </row>
    <row r="469" ht="36" customHeight="1" spans="1:4">
      <c r="A469" s="272" t="s">
        <v>382</v>
      </c>
      <c r="B469" s="381">
        <f>SUM(B470:B473)</f>
        <v>270</v>
      </c>
      <c r="C469" s="381">
        <f>SUM(C470:C473)</f>
        <v>252</v>
      </c>
      <c r="D469" s="382">
        <f t="shared" si="8"/>
        <v>-0.067</v>
      </c>
    </row>
    <row r="470" ht="36" customHeight="1" spans="1:4">
      <c r="A470" s="272" t="s">
        <v>383</v>
      </c>
      <c r="B470" s="273">
        <v>161</v>
      </c>
      <c r="C470" s="383">
        <v>142</v>
      </c>
      <c r="D470" s="382">
        <f t="shared" si="8"/>
        <v>-0.118</v>
      </c>
    </row>
    <row r="471" ht="36" customHeight="1" spans="1:4">
      <c r="A471" s="272" t="s">
        <v>384</v>
      </c>
      <c r="B471" s="273"/>
      <c r="C471" s="383">
        <v>0</v>
      </c>
      <c r="D471" s="382" t="str">
        <f t="shared" si="8"/>
        <v/>
      </c>
    </row>
    <row r="472" ht="36" customHeight="1" spans="1:4">
      <c r="A472" s="272" t="s">
        <v>385</v>
      </c>
      <c r="B472" s="273"/>
      <c r="C472" s="383">
        <v>0</v>
      </c>
      <c r="D472" s="382" t="str">
        <f t="shared" si="8"/>
        <v/>
      </c>
    </row>
    <row r="473" ht="36" customHeight="1" spans="1:4">
      <c r="A473" s="272" t="s">
        <v>386</v>
      </c>
      <c r="B473" s="273">
        <v>109</v>
      </c>
      <c r="C473" s="383">
        <v>110</v>
      </c>
      <c r="D473" s="382">
        <f t="shared" si="8"/>
        <v>0.009</v>
      </c>
    </row>
    <row r="474" ht="36" customHeight="1" spans="1:4">
      <c r="A474" s="272" t="s">
        <v>387</v>
      </c>
      <c r="B474" s="381">
        <f>SUM(B475:B480)</f>
        <v>1318</v>
      </c>
      <c r="C474" s="381">
        <f>SUM(C475:C480)</f>
        <v>2202</v>
      </c>
      <c r="D474" s="382">
        <f t="shared" si="8"/>
        <v>0.671</v>
      </c>
    </row>
    <row r="475" ht="36" customHeight="1" spans="1:4">
      <c r="A475" s="272" t="s">
        <v>361</v>
      </c>
      <c r="B475" s="273">
        <v>436</v>
      </c>
      <c r="C475" s="383">
        <v>397</v>
      </c>
      <c r="D475" s="382">
        <f t="shared" si="8"/>
        <v>-0.089</v>
      </c>
    </row>
    <row r="476" ht="36" customHeight="1" spans="1:4">
      <c r="A476" s="272" t="s">
        <v>388</v>
      </c>
      <c r="B476" s="273">
        <v>299</v>
      </c>
      <c r="C476" s="383">
        <v>569</v>
      </c>
      <c r="D476" s="382">
        <f t="shared" si="8"/>
        <v>0.903</v>
      </c>
    </row>
    <row r="477" ht="36" customHeight="1" spans="1:4">
      <c r="A477" s="272" t="s">
        <v>389</v>
      </c>
      <c r="B477" s="273"/>
      <c r="C477" s="383">
        <v>0</v>
      </c>
      <c r="D477" s="382" t="str">
        <f t="shared" si="8"/>
        <v/>
      </c>
    </row>
    <row r="478" ht="36" customHeight="1" spans="1:4">
      <c r="A478" s="272" t="s">
        <v>390</v>
      </c>
      <c r="B478" s="273"/>
      <c r="C478" s="383">
        <v>0</v>
      </c>
      <c r="D478" s="382" t="str">
        <f t="shared" si="8"/>
        <v/>
      </c>
    </row>
    <row r="479" ht="36" customHeight="1" spans="1:4">
      <c r="A479" s="272" t="s">
        <v>391</v>
      </c>
      <c r="B479" s="273">
        <v>573</v>
      </c>
      <c r="C479" s="383">
        <v>1236</v>
      </c>
      <c r="D479" s="382">
        <f t="shared" si="8"/>
        <v>1.157</v>
      </c>
    </row>
    <row r="480" ht="36" customHeight="1" spans="1:4">
      <c r="A480" s="272" t="s">
        <v>392</v>
      </c>
      <c r="B480" s="273">
        <v>10</v>
      </c>
      <c r="C480" s="383">
        <v>0</v>
      </c>
      <c r="D480" s="382">
        <f t="shared" si="8"/>
        <v>-1</v>
      </c>
    </row>
    <row r="481" ht="36" customHeight="1" spans="1:4">
      <c r="A481" s="272" t="s">
        <v>393</v>
      </c>
      <c r="B481" s="381">
        <f>SUM(B482:B484)</f>
        <v>0</v>
      </c>
      <c r="C481" s="381">
        <f>SUM(C482:C484)</f>
        <v>30</v>
      </c>
      <c r="D481" s="382" t="str">
        <f t="shared" si="8"/>
        <v/>
      </c>
    </row>
    <row r="482" ht="36" customHeight="1" spans="1:4">
      <c r="A482" s="272" t="s">
        <v>394</v>
      </c>
      <c r="B482" s="273"/>
      <c r="C482" s="383">
        <v>0</v>
      </c>
      <c r="D482" s="382" t="str">
        <f t="shared" si="8"/>
        <v/>
      </c>
    </row>
    <row r="483" ht="36" customHeight="1" spans="1:4">
      <c r="A483" s="272" t="s">
        <v>395</v>
      </c>
      <c r="B483" s="273"/>
      <c r="C483" s="383">
        <v>0</v>
      </c>
      <c r="D483" s="382" t="str">
        <f t="shared" si="8"/>
        <v/>
      </c>
    </row>
    <row r="484" ht="36" customHeight="1" spans="1:4">
      <c r="A484" s="272" t="s">
        <v>396</v>
      </c>
      <c r="B484" s="273"/>
      <c r="C484" s="383">
        <v>30</v>
      </c>
      <c r="D484" s="382" t="str">
        <f t="shared" si="8"/>
        <v/>
      </c>
    </row>
    <row r="485" ht="36" customHeight="1" spans="1:4">
      <c r="A485" s="272" t="s">
        <v>397</v>
      </c>
      <c r="B485" s="381">
        <f>SUM(B486:B488)</f>
        <v>80</v>
      </c>
      <c r="C485" s="381">
        <f>SUM(C486:C488)</f>
        <v>21</v>
      </c>
      <c r="D485" s="382">
        <f t="shared" si="8"/>
        <v>-0.738</v>
      </c>
    </row>
    <row r="486" ht="36" customHeight="1" spans="1:4">
      <c r="A486" s="272" t="s">
        <v>398</v>
      </c>
      <c r="B486" s="273">
        <v>70</v>
      </c>
      <c r="C486" s="383">
        <v>0</v>
      </c>
      <c r="D486" s="382">
        <f t="shared" si="8"/>
        <v>-1</v>
      </c>
    </row>
    <row r="487" ht="36" customHeight="1" spans="1:4">
      <c r="A487" s="272" t="s">
        <v>399</v>
      </c>
      <c r="B487" s="273"/>
      <c r="C487" s="383">
        <v>0</v>
      </c>
      <c r="D487" s="382" t="str">
        <f t="shared" si="8"/>
        <v/>
      </c>
    </row>
    <row r="488" ht="36" customHeight="1" spans="1:4">
      <c r="A488" s="272" t="s">
        <v>400</v>
      </c>
      <c r="B488" s="273">
        <v>10</v>
      </c>
      <c r="C488" s="383">
        <v>21</v>
      </c>
      <c r="D488" s="382">
        <f t="shared" si="8"/>
        <v>1.1</v>
      </c>
    </row>
    <row r="489" ht="36" customHeight="1" spans="1:4">
      <c r="A489" s="272" t="s">
        <v>401</v>
      </c>
      <c r="B489" s="381">
        <f>SUM(B490:B493)</f>
        <v>2184</v>
      </c>
      <c r="C489" s="381">
        <f>SUM(C490:C493)</f>
        <v>399</v>
      </c>
      <c r="D489" s="382">
        <f t="shared" si="8"/>
        <v>-0.817</v>
      </c>
    </row>
    <row r="490" ht="36" customHeight="1" spans="1:4">
      <c r="A490" s="272" t="s">
        <v>402</v>
      </c>
      <c r="B490" s="273"/>
      <c r="C490" s="383">
        <v>0</v>
      </c>
      <c r="D490" s="382" t="str">
        <f t="shared" si="8"/>
        <v/>
      </c>
    </row>
    <row r="491" ht="36" customHeight="1" spans="1:4">
      <c r="A491" s="272" t="s">
        <v>403</v>
      </c>
      <c r="B491" s="273"/>
      <c r="C491" s="383">
        <v>0</v>
      </c>
      <c r="D491" s="382" t="str">
        <f t="shared" si="8"/>
        <v/>
      </c>
    </row>
    <row r="492" ht="36" customHeight="1" spans="1:4">
      <c r="A492" s="272" t="s">
        <v>404</v>
      </c>
      <c r="B492" s="273"/>
      <c r="C492" s="383">
        <v>0</v>
      </c>
      <c r="D492" s="382" t="str">
        <f t="shared" si="8"/>
        <v/>
      </c>
    </row>
    <row r="493" ht="36" customHeight="1" spans="1:4">
      <c r="A493" s="272" t="s">
        <v>405</v>
      </c>
      <c r="B493" s="273">
        <v>2184</v>
      </c>
      <c r="C493" s="383">
        <v>399</v>
      </c>
      <c r="D493" s="382">
        <f t="shared" si="8"/>
        <v>-0.817</v>
      </c>
    </row>
    <row r="494" ht="36" customHeight="1" spans="1:4">
      <c r="A494" s="269" t="s">
        <v>49</v>
      </c>
      <c r="B494" s="379">
        <f>SUM(B495,B511,B519,B530,B539,B547)</f>
        <v>13254</v>
      </c>
      <c r="C494" s="379">
        <f>SUM(C495,C511,C519,C530,C539,C547)</f>
        <v>18357</v>
      </c>
      <c r="D494" s="380">
        <f t="shared" si="8"/>
        <v>0.385</v>
      </c>
    </row>
    <row r="495" ht="36" customHeight="1" spans="1:4">
      <c r="A495" s="272" t="s">
        <v>406</v>
      </c>
      <c r="B495" s="381">
        <f>SUM(B496:B510)</f>
        <v>4400</v>
      </c>
      <c r="C495" s="381">
        <f>SUM(C496:C510)</f>
        <v>10634</v>
      </c>
      <c r="D495" s="382">
        <f t="shared" si="8"/>
        <v>1.417</v>
      </c>
    </row>
    <row r="496" ht="36" customHeight="1" spans="1:4">
      <c r="A496" s="272" t="s">
        <v>82</v>
      </c>
      <c r="B496" s="273">
        <v>896</v>
      </c>
      <c r="C496" s="383">
        <v>753</v>
      </c>
      <c r="D496" s="382">
        <f t="shared" si="8"/>
        <v>-0.16</v>
      </c>
    </row>
    <row r="497" ht="36" customHeight="1" spans="1:4">
      <c r="A497" s="272" t="s">
        <v>83</v>
      </c>
      <c r="B497" s="273"/>
      <c r="C497" s="383">
        <v>4</v>
      </c>
      <c r="D497" s="382" t="str">
        <f t="shared" si="8"/>
        <v/>
      </c>
    </row>
    <row r="498" ht="36" customHeight="1" spans="1:4">
      <c r="A498" s="272" t="s">
        <v>84</v>
      </c>
      <c r="B498" s="273"/>
      <c r="C498" s="383">
        <v>0</v>
      </c>
      <c r="D498" s="382" t="str">
        <f t="shared" si="8"/>
        <v/>
      </c>
    </row>
    <row r="499" ht="36" customHeight="1" spans="1:4">
      <c r="A499" s="272" t="s">
        <v>407</v>
      </c>
      <c r="B499" s="273">
        <v>530</v>
      </c>
      <c r="C499" s="383">
        <v>540</v>
      </c>
      <c r="D499" s="382">
        <f t="shared" si="8"/>
        <v>0.019</v>
      </c>
    </row>
    <row r="500" ht="36" customHeight="1" spans="1:4">
      <c r="A500" s="272" t="s">
        <v>408</v>
      </c>
      <c r="B500" s="273"/>
      <c r="C500" s="383">
        <v>0</v>
      </c>
      <c r="D500" s="382" t="str">
        <f t="shared" si="8"/>
        <v/>
      </c>
    </row>
    <row r="501" ht="36" customHeight="1" spans="1:4">
      <c r="A501" s="272" t="s">
        <v>409</v>
      </c>
      <c r="B501" s="273"/>
      <c r="C501" s="383">
        <v>0</v>
      </c>
      <c r="D501" s="382" t="str">
        <f t="shared" si="8"/>
        <v/>
      </c>
    </row>
    <row r="502" ht="36" customHeight="1" spans="1:4">
      <c r="A502" s="272" t="s">
        <v>410</v>
      </c>
      <c r="B502" s="273">
        <v>1452</v>
      </c>
      <c r="C502" s="383">
        <v>1512</v>
      </c>
      <c r="D502" s="382">
        <f t="shared" si="8"/>
        <v>0.041</v>
      </c>
    </row>
    <row r="503" ht="36" customHeight="1" spans="1:4">
      <c r="A503" s="272" t="s">
        <v>411</v>
      </c>
      <c r="B503" s="273">
        <v>51</v>
      </c>
      <c r="C503" s="383">
        <v>420</v>
      </c>
      <c r="D503" s="382">
        <f t="shared" si="8"/>
        <v>7.235</v>
      </c>
    </row>
    <row r="504" ht="36" customHeight="1" spans="1:4">
      <c r="A504" s="272" t="s">
        <v>412</v>
      </c>
      <c r="B504" s="273">
        <v>604</v>
      </c>
      <c r="C504" s="383">
        <v>5653</v>
      </c>
      <c r="D504" s="382">
        <f t="shared" si="8"/>
        <v>8.359</v>
      </c>
    </row>
    <row r="505" ht="36" customHeight="1" spans="1:4">
      <c r="A505" s="272" t="s">
        <v>413</v>
      </c>
      <c r="B505" s="273">
        <v>75</v>
      </c>
      <c r="C505" s="383">
        <v>50</v>
      </c>
      <c r="D505" s="382">
        <f t="shared" si="8"/>
        <v>-0.333</v>
      </c>
    </row>
    <row r="506" ht="36" customHeight="1" spans="1:4">
      <c r="A506" s="272" t="s">
        <v>414</v>
      </c>
      <c r="B506" s="273">
        <v>244</v>
      </c>
      <c r="C506" s="383">
        <v>242</v>
      </c>
      <c r="D506" s="382">
        <f t="shared" si="8"/>
        <v>-0.008</v>
      </c>
    </row>
    <row r="507" ht="36" customHeight="1" spans="1:4">
      <c r="A507" s="272" t="s">
        <v>415</v>
      </c>
      <c r="B507" s="273">
        <v>240</v>
      </c>
      <c r="C507" s="383">
        <v>213</v>
      </c>
      <c r="D507" s="382">
        <f t="shared" si="8"/>
        <v>-0.113</v>
      </c>
    </row>
    <row r="508" ht="36" customHeight="1" spans="1:4">
      <c r="A508" s="272" t="s">
        <v>416</v>
      </c>
      <c r="B508" s="273">
        <v>120</v>
      </c>
      <c r="C508" s="383">
        <v>120</v>
      </c>
      <c r="D508" s="382">
        <f t="shared" si="8"/>
        <v>0</v>
      </c>
    </row>
    <row r="509" ht="36" customHeight="1" spans="1:4">
      <c r="A509" s="272" t="s">
        <v>417</v>
      </c>
      <c r="B509" s="273"/>
      <c r="C509" s="383">
        <v>30</v>
      </c>
      <c r="D509" s="382" t="str">
        <f t="shared" si="8"/>
        <v/>
      </c>
    </row>
    <row r="510" ht="36" customHeight="1" spans="1:4">
      <c r="A510" s="272" t="s">
        <v>418</v>
      </c>
      <c r="B510" s="273">
        <v>188</v>
      </c>
      <c r="C510" s="383">
        <v>1097</v>
      </c>
      <c r="D510" s="382">
        <f t="shared" si="8"/>
        <v>4.835</v>
      </c>
    </row>
    <row r="511" ht="36" customHeight="1" spans="1:4">
      <c r="A511" s="272" t="s">
        <v>419</v>
      </c>
      <c r="B511" s="381">
        <f>SUM(B512:B518)</f>
        <v>535</v>
      </c>
      <c r="C511" s="381">
        <f>SUM(C512:C518)</f>
        <v>1079</v>
      </c>
      <c r="D511" s="382">
        <f t="shared" si="8"/>
        <v>1.017</v>
      </c>
    </row>
    <row r="512" ht="36" customHeight="1" spans="1:4">
      <c r="A512" s="272" t="s">
        <v>82</v>
      </c>
      <c r="B512" s="273">
        <v>106</v>
      </c>
      <c r="C512" s="383">
        <v>106</v>
      </c>
      <c r="D512" s="382">
        <f t="shared" si="8"/>
        <v>0</v>
      </c>
    </row>
    <row r="513" ht="36" customHeight="1" spans="1:4">
      <c r="A513" s="272" t="s">
        <v>83</v>
      </c>
      <c r="B513" s="273"/>
      <c r="C513" s="383">
        <v>0</v>
      </c>
      <c r="D513" s="382" t="str">
        <f t="shared" si="8"/>
        <v/>
      </c>
    </row>
    <row r="514" ht="36" customHeight="1" spans="1:4">
      <c r="A514" s="272" t="s">
        <v>84</v>
      </c>
      <c r="B514" s="273"/>
      <c r="C514" s="383">
        <v>0</v>
      </c>
      <c r="D514" s="382" t="str">
        <f t="shared" si="8"/>
        <v/>
      </c>
    </row>
    <row r="515" ht="36" customHeight="1" spans="1:4">
      <c r="A515" s="272" t="s">
        <v>420</v>
      </c>
      <c r="B515" s="273">
        <v>2</v>
      </c>
      <c r="C515" s="383">
        <v>150</v>
      </c>
      <c r="D515" s="382">
        <f t="shared" si="8"/>
        <v>74</v>
      </c>
    </row>
    <row r="516" ht="36" customHeight="1" spans="1:4">
      <c r="A516" s="272" t="s">
        <v>421</v>
      </c>
      <c r="B516" s="273">
        <v>427</v>
      </c>
      <c r="C516" s="383">
        <v>818</v>
      </c>
      <c r="D516" s="382">
        <f t="shared" si="8"/>
        <v>0.916</v>
      </c>
    </row>
    <row r="517" ht="36" customHeight="1" spans="1:4">
      <c r="A517" s="272" t="s">
        <v>422</v>
      </c>
      <c r="B517" s="273"/>
      <c r="C517" s="383">
        <v>0</v>
      </c>
      <c r="D517" s="382" t="str">
        <f t="shared" si="8"/>
        <v/>
      </c>
    </row>
    <row r="518" ht="36" customHeight="1" spans="1:4">
      <c r="A518" s="272" t="s">
        <v>423</v>
      </c>
      <c r="B518" s="273"/>
      <c r="C518" s="383">
        <v>5</v>
      </c>
      <c r="D518" s="382" t="str">
        <f t="shared" si="8"/>
        <v/>
      </c>
    </row>
    <row r="519" ht="36" customHeight="1" spans="1:4">
      <c r="A519" s="272" t="s">
        <v>424</v>
      </c>
      <c r="B519" s="381">
        <f>SUM(B520:B529)</f>
        <v>1747</v>
      </c>
      <c r="C519" s="381">
        <f>SUM(C520:C529)</f>
        <v>1200</v>
      </c>
      <c r="D519" s="382">
        <f t="shared" si="8"/>
        <v>-0.313</v>
      </c>
    </row>
    <row r="520" ht="36" customHeight="1" spans="1:4">
      <c r="A520" s="272" t="s">
        <v>82</v>
      </c>
      <c r="B520" s="273"/>
      <c r="C520" s="383">
        <v>0</v>
      </c>
      <c r="D520" s="382" t="str">
        <f t="shared" si="8"/>
        <v/>
      </c>
    </row>
    <row r="521" ht="36" customHeight="1" spans="1:4">
      <c r="A521" s="272" t="s">
        <v>83</v>
      </c>
      <c r="B521" s="273"/>
      <c r="C521" s="383">
        <v>0</v>
      </c>
      <c r="D521" s="382" t="str">
        <f t="shared" si="8"/>
        <v/>
      </c>
    </row>
    <row r="522" ht="36" customHeight="1" spans="1:4">
      <c r="A522" s="272" t="s">
        <v>84</v>
      </c>
      <c r="B522" s="273"/>
      <c r="C522" s="383">
        <v>0</v>
      </c>
      <c r="D522" s="382" t="str">
        <f t="shared" si="8"/>
        <v/>
      </c>
    </row>
    <row r="523" ht="36" customHeight="1" spans="1:4">
      <c r="A523" s="272" t="s">
        <v>425</v>
      </c>
      <c r="B523" s="273">
        <v>711</v>
      </c>
      <c r="C523" s="383">
        <v>686</v>
      </c>
      <c r="D523" s="382">
        <f t="shared" ref="D523:D586" si="9">IF(B523&lt;&gt;0,C523/B523-1,"")</f>
        <v>-0.035</v>
      </c>
    </row>
    <row r="524" ht="36" customHeight="1" spans="1:4">
      <c r="A524" s="272" t="s">
        <v>426</v>
      </c>
      <c r="B524" s="273"/>
      <c r="C524" s="383">
        <v>0</v>
      </c>
      <c r="D524" s="382" t="str">
        <f t="shared" si="9"/>
        <v/>
      </c>
    </row>
    <row r="525" ht="36" customHeight="1" spans="1:4">
      <c r="A525" s="272" t="s">
        <v>427</v>
      </c>
      <c r="B525" s="273">
        <v>450</v>
      </c>
      <c r="C525" s="383">
        <v>450</v>
      </c>
      <c r="D525" s="382">
        <f t="shared" si="9"/>
        <v>0</v>
      </c>
    </row>
    <row r="526" ht="36" customHeight="1" spans="1:4">
      <c r="A526" s="272" t="s">
        <v>428</v>
      </c>
      <c r="B526" s="273">
        <v>586</v>
      </c>
      <c r="C526" s="383">
        <v>64</v>
      </c>
      <c r="D526" s="382">
        <f t="shared" si="9"/>
        <v>-0.891</v>
      </c>
    </row>
    <row r="527" ht="36" customHeight="1" spans="1:4">
      <c r="A527" s="272" t="s">
        <v>429</v>
      </c>
      <c r="B527" s="273"/>
      <c r="C527" s="383">
        <v>0</v>
      </c>
      <c r="D527" s="382" t="str">
        <f t="shared" si="9"/>
        <v/>
      </c>
    </row>
    <row r="528" ht="36" customHeight="1" spans="1:4">
      <c r="A528" s="272" t="s">
        <v>430</v>
      </c>
      <c r="B528" s="273"/>
      <c r="C528" s="383">
        <v>0</v>
      </c>
      <c r="D528" s="382" t="str">
        <f t="shared" si="9"/>
        <v/>
      </c>
    </row>
    <row r="529" ht="36" customHeight="1" spans="1:4">
      <c r="A529" s="272" t="s">
        <v>431</v>
      </c>
      <c r="B529" s="273"/>
      <c r="C529" s="383">
        <v>0</v>
      </c>
      <c r="D529" s="382" t="str">
        <f t="shared" si="9"/>
        <v/>
      </c>
    </row>
    <row r="530" ht="36" customHeight="1" spans="1:4">
      <c r="A530" s="272" t="s">
        <v>432</v>
      </c>
      <c r="B530" s="381">
        <f>SUM(B531:B538)</f>
        <v>2770</v>
      </c>
      <c r="C530" s="381">
        <f>SUM(C531:C538)</f>
        <v>1907</v>
      </c>
      <c r="D530" s="382">
        <f t="shared" si="9"/>
        <v>-0.312</v>
      </c>
    </row>
    <row r="531" ht="36" customHeight="1" spans="1:4">
      <c r="A531" s="272" t="s">
        <v>82</v>
      </c>
      <c r="B531" s="273"/>
      <c r="C531" s="383">
        <v>0</v>
      </c>
      <c r="D531" s="382" t="str">
        <f t="shared" si="9"/>
        <v/>
      </c>
    </row>
    <row r="532" ht="36" customHeight="1" spans="1:4">
      <c r="A532" s="272" t="s">
        <v>83</v>
      </c>
      <c r="B532" s="273"/>
      <c r="C532" s="383">
        <v>0</v>
      </c>
      <c r="D532" s="382" t="str">
        <f t="shared" si="9"/>
        <v/>
      </c>
    </row>
    <row r="533" ht="36" customHeight="1" spans="1:4">
      <c r="A533" s="272" t="s">
        <v>84</v>
      </c>
      <c r="B533" s="273"/>
      <c r="C533" s="383">
        <v>0</v>
      </c>
      <c r="D533" s="382" t="str">
        <f t="shared" si="9"/>
        <v/>
      </c>
    </row>
    <row r="534" ht="36" customHeight="1" spans="1:4">
      <c r="A534" s="272" t="s">
        <v>433</v>
      </c>
      <c r="B534" s="273"/>
      <c r="C534" s="383">
        <v>0</v>
      </c>
      <c r="D534" s="382" t="str">
        <f t="shared" si="9"/>
        <v/>
      </c>
    </row>
    <row r="535" ht="36" customHeight="1" spans="1:4">
      <c r="A535" s="272" t="s">
        <v>434</v>
      </c>
      <c r="B535" s="273">
        <v>2233</v>
      </c>
      <c r="C535" s="383">
        <v>1638</v>
      </c>
      <c r="D535" s="382">
        <f t="shared" si="9"/>
        <v>-0.266</v>
      </c>
    </row>
    <row r="536" ht="36" customHeight="1" spans="1:4">
      <c r="A536" s="272" t="s">
        <v>435</v>
      </c>
      <c r="B536" s="273"/>
      <c r="C536" s="383">
        <v>0</v>
      </c>
      <c r="D536" s="382" t="str">
        <f t="shared" si="9"/>
        <v/>
      </c>
    </row>
    <row r="537" ht="36" customHeight="1" spans="1:4">
      <c r="A537" s="272" t="s">
        <v>436</v>
      </c>
      <c r="B537" s="273">
        <v>537</v>
      </c>
      <c r="C537" s="383">
        <v>269</v>
      </c>
      <c r="D537" s="382">
        <f t="shared" si="9"/>
        <v>-0.499</v>
      </c>
    </row>
    <row r="538" ht="36" customHeight="1" spans="1:4">
      <c r="A538" s="272" t="s">
        <v>437</v>
      </c>
      <c r="B538" s="273"/>
      <c r="C538" s="383">
        <v>0</v>
      </c>
      <c r="D538" s="382" t="str">
        <f t="shared" si="9"/>
        <v/>
      </c>
    </row>
    <row r="539" ht="36" customHeight="1" spans="1:4">
      <c r="A539" s="272" t="s">
        <v>438</v>
      </c>
      <c r="B539" s="381">
        <f>SUM(B540:B546)</f>
        <v>3151</v>
      </c>
      <c r="C539" s="381">
        <f>SUM(C540:C546)</f>
        <v>3507</v>
      </c>
      <c r="D539" s="382">
        <f t="shared" si="9"/>
        <v>0.113</v>
      </c>
    </row>
    <row r="540" ht="36" customHeight="1" spans="1:4">
      <c r="A540" s="272" t="s">
        <v>82</v>
      </c>
      <c r="B540" s="273">
        <v>326</v>
      </c>
      <c r="C540" s="383">
        <v>268</v>
      </c>
      <c r="D540" s="382">
        <f t="shared" si="9"/>
        <v>-0.178</v>
      </c>
    </row>
    <row r="541" ht="36" customHeight="1" spans="1:4">
      <c r="A541" s="272" t="s">
        <v>83</v>
      </c>
      <c r="B541" s="273"/>
      <c r="C541" s="383">
        <v>0</v>
      </c>
      <c r="D541" s="382" t="str">
        <f t="shared" si="9"/>
        <v/>
      </c>
    </row>
    <row r="542" ht="36" customHeight="1" spans="1:4">
      <c r="A542" s="272" t="s">
        <v>84</v>
      </c>
      <c r="B542" s="273">
        <v>115</v>
      </c>
      <c r="C542" s="383">
        <v>118</v>
      </c>
      <c r="D542" s="382">
        <f t="shared" si="9"/>
        <v>0.026</v>
      </c>
    </row>
    <row r="543" ht="36" customHeight="1" spans="1:4">
      <c r="A543" s="272" t="s">
        <v>439</v>
      </c>
      <c r="B543" s="273"/>
      <c r="C543" s="383">
        <v>10</v>
      </c>
      <c r="D543" s="382" t="str">
        <f t="shared" si="9"/>
        <v/>
      </c>
    </row>
    <row r="544" ht="36" customHeight="1" spans="1:4">
      <c r="A544" s="272" t="s">
        <v>440</v>
      </c>
      <c r="B544" s="273">
        <v>77</v>
      </c>
      <c r="C544" s="383">
        <v>77</v>
      </c>
      <c r="D544" s="382">
        <f t="shared" si="9"/>
        <v>0</v>
      </c>
    </row>
    <row r="545" ht="36" customHeight="1" spans="1:4">
      <c r="A545" s="272" t="s">
        <v>441</v>
      </c>
      <c r="B545" s="273">
        <v>1992</v>
      </c>
      <c r="C545" s="383">
        <v>2368</v>
      </c>
      <c r="D545" s="382">
        <f t="shared" si="9"/>
        <v>0.189</v>
      </c>
    </row>
    <row r="546" ht="36" customHeight="1" spans="1:4">
      <c r="A546" s="384" t="s">
        <v>442</v>
      </c>
      <c r="B546" s="273">
        <v>641</v>
      </c>
      <c r="C546" s="383">
        <v>666</v>
      </c>
      <c r="D546" s="382">
        <f t="shared" si="9"/>
        <v>0.039</v>
      </c>
    </row>
    <row r="547" ht="36" customHeight="1" spans="1:4">
      <c r="A547" s="384" t="s">
        <v>443</v>
      </c>
      <c r="B547" s="381">
        <f>SUM(B548:B550)</f>
        <v>651</v>
      </c>
      <c r="C547" s="381">
        <f>SUM(C548:C550)</f>
        <v>30</v>
      </c>
      <c r="D547" s="382">
        <f t="shared" si="9"/>
        <v>-0.954</v>
      </c>
    </row>
    <row r="548" ht="36" customHeight="1" spans="1:4">
      <c r="A548" s="384" t="s">
        <v>444</v>
      </c>
      <c r="B548" s="273">
        <v>443</v>
      </c>
      <c r="C548" s="383">
        <v>30</v>
      </c>
      <c r="D548" s="382">
        <f t="shared" si="9"/>
        <v>-0.932</v>
      </c>
    </row>
    <row r="549" ht="36" customHeight="1" spans="1:4">
      <c r="A549" s="384" t="s">
        <v>445</v>
      </c>
      <c r="B549" s="273"/>
      <c r="C549" s="383">
        <v>0</v>
      </c>
      <c r="D549" s="382" t="str">
        <f t="shared" si="9"/>
        <v/>
      </c>
    </row>
    <row r="550" ht="36" customHeight="1" spans="1:4">
      <c r="A550" s="384" t="s">
        <v>446</v>
      </c>
      <c r="B550" s="273">
        <v>208</v>
      </c>
      <c r="C550" s="383">
        <v>0</v>
      </c>
      <c r="D550" s="382">
        <f t="shared" si="9"/>
        <v>-1</v>
      </c>
    </row>
    <row r="551" ht="36" customHeight="1" spans="1:4">
      <c r="A551" s="269" t="s">
        <v>50</v>
      </c>
      <c r="B551" s="379">
        <f>SUM(B552,B571,B579,B581,B590,B594,B604,B614,B621,B629,B638,B643,B646,B649,B652,B655,B658,B662,B666,B674,B677)</f>
        <v>62291</v>
      </c>
      <c r="C551" s="379">
        <f>SUM(C552,C571,C579,C581,C590,C594,C604,C614,C621,C629,C638,C643,C646,C649,C652,C655,C658,C662,C666,C674,C677)</f>
        <v>57618</v>
      </c>
      <c r="D551" s="380">
        <f t="shared" si="9"/>
        <v>-0.075</v>
      </c>
    </row>
    <row r="552" ht="36" customHeight="1" spans="1:4">
      <c r="A552" s="272" t="s">
        <v>447</v>
      </c>
      <c r="B552" s="381">
        <f>SUM(B553:B570)</f>
        <v>6012</v>
      </c>
      <c r="C552" s="381">
        <f>SUM(C553:C570)</f>
        <v>5610</v>
      </c>
      <c r="D552" s="382">
        <f t="shared" si="9"/>
        <v>-0.067</v>
      </c>
    </row>
    <row r="553" ht="36" customHeight="1" spans="1:4">
      <c r="A553" s="272" t="s">
        <v>82</v>
      </c>
      <c r="B553" s="273">
        <v>1649</v>
      </c>
      <c r="C553" s="383">
        <v>1295</v>
      </c>
      <c r="D553" s="382">
        <f t="shared" si="9"/>
        <v>-0.215</v>
      </c>
    </row>
    <row r="554" ht="36" customHeight="1" spans="1:4">
      <c r="A554" s="272" t="s">
        <v>83</v>
      </c>
      <c r="B554" s="273"/>
      <c r="C554" s="383">
        <v>20</v>
      </c>
      <c r="D554" s="382" t="str">
        <f t="shared" si="9"/>
        <v/>
      </c>
    </row>
    <row r="555" ht="36" customHeight="1" spans="1:4">
      <c r="A555" s="272" t="s">
        <v>84</v>
      </c>
      <c r="B555" s="273"/>
      <c r="C555" s="383">
        <v>0</v>
      </c>
      <c r="D555" s="382" t="str">
        <f t="shared" si="9"/>
        <v/>
      </c>
    </row>
    <row r="556" ht="36" customHeight="1" spans="1:4">
      <c r="A556" s="272" t="s">
        <v>448</v>
      </c>
      <c r="B556" s="273">
        <v>5</v>
      </c>
      <c r="C556" s="383">
        <v>5</v>
      </c>
      <c r="D556" s="382">
        <f t="shared" si="9"/>
        <v>0</v>
      </c>
    </row>
    <row r="557" ht="36" customHeight="1" spans="1:4">
      <c r="A557" s="272" t="s">
        <v>449</v>
      </c>
      <c r="B557" s="273">
        <v>258</v>
      </c>
      <c r="C557" s="383">
        <v>183</v>
      </c>
      <c r="D557" s="382">
        <f t="shared" si="9"/>
        <v>-0.291</v>
      </c>
    </row>
    <row r="558" ht="36" customHeight="1" spans="1:4">
      <c r="A558" s="272" t="s">
        <v>450</v>
      </c>
      <c r="B558" s="273"/>
      <c r="C558" s="383">
        <v>0</v>
      </c>
      <c r="D558" s="382" t="str">
        <f t="shared" si="9"/>
        <v/>
      </c>
    </row>
    <row r="559" ht="36" customHeight="1" spans="1:4">
      <c r="A559" s="272" t="s">
        <v>451</v>
      </c>
      <c r="B559" s="273">
        <v>70</v>
      </c>
      <c r="C559" s="383">
        <v>20</v>
      </c>
      <c r="D559" s="382">
        <f t="shared" si="9"/>
        <v>-0.714</v>
      </c>
    </row>
    <row r="560" ht="36" customHeight="1" spans="1:4">
      <c r="A560" s="272" t="s">
        <v>123</v>
      </c>
      <c r="B560" s="273">
        <v>238</v>
      </c>
      <c r="C560" s="383">
        <v>195</v>
      </c>
      <c r="D560" s="382">
        <f t="shared" si="9"/>
        <v>-0.181</v>
      </c>
    </row>
    <row r="561" ht="36" customHeight="1" spans="1:4">
      <c r="A561" s="272" t="s">
        <v>452</v>
      </c>
      <c r="B561" s="273">
        <v>1227</v>
      </c>
      <c r="C561" s="383">
        <v>992</v>
      </c>
      <c r="D561" s="382">
        <f t="shared" si="9"/>
        <v>-0.192</v>
      </c>
    </row>
    <row r="562" ht="36" customHeight="1" spans="1:4">
      <c r="A562" s="272" t="s">
        <v>453</v>
      </c>
      <c r="B562" s="273"/>
      <c r="C562" s="383">
        <v>0</v>
      </c>
      <c r="D562" s="382" t="str">
        <f t="shared" si="9"/>
        <v/>
      </c>
    </row>
    <row r="563" ht="36" customHeight="1" spans="1:4">
      <c r="A563" s="272" t="s">
        <v>454</v>
      </c>
      <c r="B563" s="273">
        <v>514</v>
      </c>
      <c r="C563" s="383">
        <v>453</v>
      </c>
      <c r="D563" s="382">
        <f t="shared" si="9"/>
        <v>-0.119</v>
      </c>
    </row>
    <row r="564" ht="36" customHeight="1" spans="1:4">
      <c r="A564" s="272" t="s">
        <v>455</v>
      </c>
      <c r="B564" s="273">
        <v>10</v>
      </c>
      <c r="C564" s="383">
        <v>5</v>
      </c>
      <c r="D564" s="382">
        <f t="shared" si="9"/>
        <v>-0.5</v>
      </c>
    </row>
    <row r="565" ht="36" customHeight="1" spans="1:4">
      <c r="A565" s="272" t="s">
        <v>456</v>
      </c>
      <c r="B565" s="273"/>
      <c r="C565" s="383">
        <v>0</v>
      </c>
      <c r="D565" s="382" t="str">
        <f t="shared" si="9"/>
        <v/>
      </c>
    </row>
    <row r="566" ht="36" customHeight="1" spans="1:4">
      <c r="A566" s="272" t="s">
        <v>457</v>
      </c>
      <c r="B566" s="273"/>
      <c r="C566" s="383">
        <v>0</v>
      </c>
      <c r="D566" s="382" t="str">
        <f t="shared" si="9"/>
        <v/>
      </c>
    </row>
    <row r="567" ht="36" customHeight="1" spans="1:4">
      <c r="A567" s="272" t="s">
        <v>458</v>
      </c>
      <c r="B567" s="273"/>
      <c r="C567" s="383">
        <v>0</v>
      </c>
      <c r="D567" s="382" t="str">
        <f t="shared" si="9"/>
        <v/>
      </c>
    </row>
    <row r="568" ht="36" customHeight="1" spans="1:4">
      <c r="A568" s="272" t="s">
        <v>459</v>
      </c>
      <c r="B568" s="273"/>
      <c r="C568" s="383">
        <v>0</v>
      </c>
      <c r="D568" s="382" t="str">
        <f t="shared" si="9"/>
        <v/>
      </c>
    </row>
    <row r="569" ht="36" customHeight="1" spans="1:4">
      <c r="A569" s="384" t="s">
        <v>91</v>
      </c>
      <c r="B569" s="273"/>
      <c r="C569" s="383">
        <v>0</v>
      </c>
      <c r="D569" s="382" t="str">
        <f t="shared" si="9"/>
        <v/>
      </c>
    </row>
    <row r="570" ht="36" customHeight="1" spans="1:4">
      <c r="A570" s="272" t="s">
        <v>460</v>
      </c>
      <c r="B570" s="273">
        <v>2041</v>
      </c>
      <c r="C570" s="383">
        <v>2442</v>
      </c>
      <c r="D570" s="382">
        <f t="shared" si="9"/>
        <v>0.196</v>
      </c>
    </row>
    <row r="571" ht="36" customHeight="1" spans="1:4">
      <c r="A571" s="272" t="s">
        <v>461</v>
      </c>
      <c r="B571" s="381">
        <f>SUM(B572:B578)</f>
        <v>1293</v>
      </c>
      <c r="C571" s="381">
        <f>SUM(C572:C578)</f>
        <v>1196</v>
      </c>
      <c r="D571" s="382">
        <f t="shared" si="9"/>
        <v>-0.075</v>
      </c>
    </row>
    <row r="572" ht="36" customHeight="1" spans="1:4">
      <c r="A572" s="272" t="s">
        <v>82</v>
      </c>
      <c r="B572" s="273">
        <v>876</v>
      </c>
      <c r="C572" s="383">
        <v>801</v>
      </c>
      <c r="D572" s="382">
        <f t="shared" si="9"/>
        <v>-0.086</v>
      </c>
    </row>
    <row r="573" ht="36" customHeight="1" spans="1:4">
      <c r="A573" s="272" t="s">
        <v>83</v>
      </c>
      <c r="B573" s="273"/>
      <c r="C573" s="383">
        <v>0</v>
      </c>
      <c r="D573" s="382" t="str">
        <f t="shared" si="9"/>
        <v/>
      </c>
    </row>
    <row r="574" ht="36" customHeight="1" spans="1:4">
      <c r="A574" s="272" t="s">
        <v>84</v>
      </c>
      <c r="B574" s="273"/>
      <c r="C574" s="383">
        <v>0</v>
      </c>
      <c r="D574" s="382" t="str">
        <f t="shared" si="9"/>
        <v/>
      </c>
    </row>
    <row r="575" ht="36" customHeight="1" spans="1:4">
      <c r="A575" s="272" t="s">
        <v>462</v>
      </c>
      <c r="B575" s="273">
        <v>46</v>
      </c>
      <c r="C575" s="383">
        <v>47</v>
      </c>
      <c r="D575" s="382">
        <f t="shared" si="9"/>
        <v>0.022</v>
      </c>
    </row>
    <row r="576" ht="36" customHeight="1" spans="1:4">
      <c r="A576" s="272" t="s">
        <v>463</v>
      </c>
      <c r="B576" s="273">
        <v>8</v>
      </c>
      <c r="C576" s="383">
        <v>13</v>
      </c>
      <c r="D576" s="382">
        <f t="shared" si="9"/>
        <v>0.625</v>
      </c>
    </row>
    <row r="577" ht="36" customHeight="1" spans="1:4">
      <c r="A577" s="272" t="s">
        <v>464</v>
      </c>
      <c r="B577" s="273">
        <v>33</v>
      </c>
      <c r="C577" s="383">
        <v>35</v>
      </c>
      <c r="D577" s="382">
        <f t="shared" si="9"/>
        <v>0.061</v>
      </c>
    </row>
    <row r="578" ht="36" customHeight="1" spans="1:4">
      <c r="A578" s="272" t="s">
        <v>465</v>
      </c>
      <c r="B578" s="273">
        <v>330</v>
      </c>
      <c r="C578" s="383">
        <v>300</v>
      </c>
      <c r="D578" s="382">
        <f t="shared" si="9"/>
        <v>-0.091</v>
      </c>
    </row>
    <row r="579" ht="36" customHeight="1" spans="1:4">
      <c r="A579" s="272" t="s">
        <v>466</v>
      </c>
      <c r="B579" s="381">
        <f>SUM(B580:B580)</f>
        <v>0</v>
      </c>
      <c r="C579" s="381">
        <f>SUM(C580:C580)</f>
        <v>0</v>
      </c>
      <c r="D579" s="382" t="str">
        <f t="shared" si="9"/>
        <v/>
      </c>
    </row>
    <row r="580" ht="36" customHeight="1" spans="1:4">
      <c r="A580" s="272" t="s">
        <v>467</v>
      </c>
      <c r="B580" s="273"/>
      <c r="C580" s="383">
        <v>0</v>
      </c>
      <c r="D580" s="382" t="str">
        <f t="shared" si="9"/>
        <v/>
      </c>
    </row>
    <row r="581" ht="36" customHeight="1" spans="1:4">
      <c r="A581" s="272" t="s">
        <v>468</v>
      </c>
      <c r="B581" s="381">
        <f>SUM(B582:B589)</f>
        <v>40397</v>
      </c>
      <c r="C581" s="381">
        <f>SUM(C582:C589)</f>
        <v>39504</v>
      </c>
      <c r="D581" s="382">
        <f t="shared" si="9"/>
        <v>-0.022</v>
      </c>
    </row>
    <row r="582" ht="36" customHeight="1" spans="1:4">
      <c r="A582" s="272" t="s">
        <v>469</v>
      </c>
      <c r="B582" s="273">
        <v>6451</v>
      </c>
      <c r="C582" s="383">
        <v>6554</v>
      </c>
      <c r="D582" s="382">
        <f t="shared" si="9"/>
        <v>0.016</v>
      </c>
    </row>
    <row r="583" ht="36" customHeight="1" spans="1:4">
      <c r="A583" s="272" t="s">
        <v>470</v>
      </c>
      <c r="B583" s="273">
        <v>9589</v>
      </c>
      <c r="C583" s="383">
        <v>9200</v>
      </c>
      <c r="D583" s="382">
        <f t="shared" si="9"/>
        <v>-0.041</v>
      </c>
    </row>
    <row r="584" ht="36" customHeight="1" spans="1:4">
      <c r="A584" s="272" t="s">
        <v>471</v>
      </c>
      <c r="B584" s="273"/>
      <c r="C584" s="383">
        <v>0</v>
      </c>
      <c r="D584" s="382" t="str">
        <f t="shared" si="9"/>
        <v/>
      </c>
    </row>
    <row r="585" ht="36" customHeight="1" spans="1:4">
      <c r="A585" s="272" t="s">
        <v>472</v>
      </c>
      <c r="B585" s="273">
        <v>13725</v>
      </c>
      <c r="C585" s="383">
        <v>13888</v>
      </c>
      <c r="D585" s="382">
        <f t="shared" si="9"/>
        <v>0.012</v>
      </c>
    </row>
    <row r="586" ht="36" customHeight="1" spans="1:4">
      <c r="A586" s="272" t="s">
        <v>473</v>
      </c>
      <c r="B586" s="273">
        <v>5669</v>
      </c>
      <c r="C586" s="383">
        <v>4183</v>
      </c>
      <c r="D586" s="382">
        <f t="shared" si="9"/>
        <v>-0.262</v>
      </c>
    </row>
    <row r="587" ht="36" customHeight="1" spans="1:4">
      <c r="A587" s="272" t="s">
        <v>474</v>
      </c>
      <c r="B587" s="273">
        <v>2846</v>
      </c>
      <c r="C587" s="383">
        <v>3000</v>
      </c>
      <c r="D587" s="382">
        <f t="shared" ref="D587:D605" si="10">IF(B587&lt;&gt;0,C587/B587-1,"")</f>
        <v>0.054</v>
      </c>
    </row>
    <row r="588" ht="36" customHeight="1" spans="1:4">
      <c r="A588" s="272" t="s">
        <v>475</v>
      </c>
      <c r="B588" s="273"/>
      <c r="C588" s="383">
        <v>0</v>
      </c>
      <c r="D588" s="382" t="str">
        <f t="shared" si="10"/>
        <v/>
      </c>
    </row>
    <row r="589" ht="36" customHeight="1" spans="1:4">
      <c r="A589" s="272" t="s">
        <v>476</v>
      </c>
      <c r="B589" s="273">
        <v>2117</v>
      </c>
      <c r="C589" s="383">
        <v>2679</v>
      </c>
      <c r="D589" s="382">
        <f t="shared" si="10"/>
        <v>0.265</v>
      </c>
    </row>
    <row r="590" ht="36" customHeight="1" spans="1:4">
      <c r="A590" s="272" t="s">
        <v>477</v>
      </c>
      <c r="B590" s="381">
        <f>SUM(B591:B593)</f>
        <v>0</v>
      </c>
      <c r="C590" s="381">
        <f>SUM(C591:C593)</f>
        <v>0</v>
      </c>
      <c r="D590" s="382" t="str">
        <f t="shared" si="10"/>
        <v/>
      </c>
    </row>
    <row r="591" s="347" customFormat="1" ht="36" customHeight="1" spans="1:4">
      <c r="A591" s="272" t="s">
        <v>478</v>
      </c>
      <c r="B591" s="273"/>
      <c r="C591" s="383">
        <v>0</v>
      </c>
      <c r="D591" s="382" t="str">
        <f t="shared" si="10"/>
        <v/>
      </c>
    </row>
    <row r="592" ht="36" customHeight="1" spans="1:4">
      <c r="A592" s="272" t="s">
        <v>479</v>
      </c>
      <c r="B592" s="273"/>
      <c r="C592" s="383">
        <v>0</v>
      </c>
      <c r="D592" s="382" t="str">
        <f t="shared" si="10"/>
        <v/>
      </c>
    </row>
    <row r="593" ht="36" customHeight="1" spans="1:4">
      <c r="A593" s="272" t="s">
        <v>480</v>
      </c>
      <c r="B593" s="273"/>
      <c r="C593" s="383">
        <v>0</v>
      </c>
      <c r="D593" s="382" t="str">
        <f t="shared" si="10"/>
        <v/>
      </c>
    </row>
    <row r="594" ht="36" customHeight="1" spans="1:4">
      <c r="A594" s="272" t="s">
        <v>481</v>
      </c>
      <c r="B594" s="381">
        <f>SUM(B595:B603)</f>
        <v>3569</v>
      </c>
      <c r="C594" s="381">
        <f>SUM(C595:C603)</f>
        <v>2796</v>
      </c>
      <c r="D594" s="382">
        <f t="shared" si="10"/>
        <v>-0.217</v>
      </c>
    </row>
    <row r="595" ht="36" customHeight="1" spans="1:4">
      <c r="A595" s="272" t="s">
        <v>482</v>
      </c>
      <c r="B595" s="273">
        <v>1376</v>
      </c>
      <c r="C595" s="383">
        <v>251</v>
      </c>
      <c r="D595" s="382">
        <f t="shared" si="10"/>
        <v>-0.818</v>
      </c>
    </row>
    <row r="596" s="347" customFormat="1" ht="36" customHeight="1" spans="1:4">
      <c r="A596" s="272" t="s">
        <v>483</v>
      </c>
      <c r="B596" s="273"/>
      <c r="C596" s="383">
        <v>0</v>
      </c>
      <c r="D596" s="382" t="str">
        <f t="shared" si="10"/>
        <v/>
      </c>
    </row>
    <row r="597" ht="36" customHeight="1" spans="1:4">
      <c r="A597" s="272" t="s">
        <v>484</v>
      </c>
      <c r="B597" s="273"/>
      <c r="C597" s="383">
        <v>0</v>
      </c>
      <c r="D597" s="382" t="str">
        <f t="shared" si="10"/>
        <v/>
      </c>
    </row>
    <row r="598" ht="36" customHeight="1" spans="1:4">
      <c r="A598" s="272" t="s">
        <v>485</v>
      </c>
      <c r="B598" s="273"/>
      <c r="C598" s="383">
        <v>0</v>
      </c>
      <c r="D598" s="382" t="str">
        <f t="shared" si="10"/>
        <v/>
      </c>
    </row>
    <row r="599" ht="36" customHeight="1" spans="1:4">
      <c r="A599" s="272" t="s">
        <v>486</v>
      </c>
      <c r="B599" s="273"/>
      <c r="C599" s="383">
        <v>0</v>
      </c>
      <c r="D599" s="382" t="str">
        <f t="shared" si="10"/>
        <v/>
      </c>
    </row>
    <row r="600" ht="36" customHeight="1" spans="1:4">
      <c r="A600" s="272" t="s">
        <v>487</v>
      </c>
      <c r="B600" s="273">
        <v>6</v>
      </c>
      <c r="C600" s="383">
        <v>0</v>
      </c>
      <c r="D600" s="382">
        <f t="shared" si="10"/>
        <v>-1</v>
      </c>
    </row>
    <row r="601" ht="36" customHeight="1" spans="1:4">
      <c r="A601" s="272" t="s">
        <v>488</v>
      </c>
      <c r="B601" s="273">
        <v>429</v>
      </c>
      <c r="C601" s="383">
        <v>230</v>
      </c>
      <c r="D601" s="382">
        <f t="shared" si="10"/>
        <v>-0.464</v>
      </c>
    </row>
    <row r="602" ht="36" customHeight="1" spans="1:4">
      <c r="A602" s="272" t="s">
        <v>489</v>
      </c>
      <c r="B602" s="273"/>
      <c r="C602" s="383">
        <v>0</v>
      </c>
      <c r="D602" s="382" t="str">
        <f t="shared" si="10"/>
        <v/>
      </c>
    </row>
    <row r="603" ht="36" customHeight="1" spans="1:4">
      <c r="A603" s="272" t="s">
        <v>490</v>
      </c>
      <c r="B603" s="273">
        <v>1758</v>
      </c>
      <c r="C603" s="383">
        <v>2315</v>
      </c>
      <c r="D603" s="382">
        <f t="shared" si="10"/>
        <v>0.317</v>
      </c>
    </row>
    <row r="604" ht="36" customHeight="1" spans="1:4">
      <c r="A604" s="272" t="s">
        <v>491</v>
      </c>
      <c r="B604" s="381">
        <f>SUM(B605:B613)</f>
        <v>1826</v>
      </c>
      <c r="C604" s="381">
        <f>SUM(C605:C613)</f>
        <v>2372</v>
      </c>
      <c r="D604" s="382">
        <f t="shared" si="10"/>
        <v>0.299</v>
      </c>
    </row>
    <row r="605" ht="36" customHeight="1" spans="1:4">
      <c r="A605" s="272" t="s">
        <v>492</v>
      </c>
      <c r="B605" s="273">
        <v>1741</v>
      </c>
      <c r="C605" s="383">
        <v>2262</v>
      </c>
      <c r="D605" s="382">
        <f t="shared" si="10"/>
        <v>0.299</v>
      </c>
    </row>
    <row r="606" ht="36" customHeight="1" spans="1:4">
      <c r="A606" s="272" t="s">
        <v>493</v>
      </c>
      <c r="B606" s="273">
        <v>3</v>
      </c>
      <c r="C606" s="383">
        <v>100</v>
      </c>
      <c r="D606" s="382"/>
    </row>
    <row r="607" ht="36" customHeight="1" spans="1:4">
      <c r="A607" s="272" t="s">
        <v>494</v>
      </c>
      <c r="B607" s="273"/>
      <c r="C607" s="383">
        <v>0</v>
      </c>
      <c r="D607" s="382" t="str">
        <f t="shared" ref="D607:D653" si="11">IF(B607&lt;&gt;0,C607/B607-1,"")</f>
        <v/>
      </c>
    </row>
    <row r="608" ht="36" customHeight="1" spans="1:4">
      <c r="A608" s="272" t="s">
        <v>495</v>
      </c>
      <c r="B608" s="273"/>
      <c r="C608" s="381">
        <v>0</v>
      </c>
      <c r="D608" s="382" t="str">
        <f t="shared" si="11"/>
        <v/>
      </c>
    </row>
    <row r="609" ht="36" customHeight="1" spans="1:4">
      <c r="A609" s="272" t="s">
        <v>496</v>
      </c>
      <c r="B609" s="273"/>
      <c r="C609" s="383">
        <v>0</v>
      </c>
      <c r="D609" s="382" t="str">
        <f t="shared" si="11"/>
        <v/>
      </c>
    </row>
    <row r="610" ht="36" customHeight="1" spans="1:4">
      <c r="A610" s="272" t="s">
        <v>497</v>
      </c>
      <c r="B610" s="273"/>
      <c r="C610" s="383">
        <v>0</v>
      </c>
      <c r="D610" s="382" t="str">
        <f t="shared" si="11"/>
        <v/>
      </c>
    </row>
    <row r="611" ht="36" customHeight="1" spans="1:4">
      <c r="A611" s="272" t="s">
        <v>498</v>
      </c>
      <c r="B611" s="273"/>
      <c r="C611" s="383">
        <v>0</v>
      </c>
      <c r="D611" s="382" t="str">
        <f t="shared" si="11"/>
        <v/>
      </c>
    </row>
    <row r="612" ht="36" customHeight="1" spans="1:4">
      <c r="A612" s="272" t="s">
        <v>499</v>
      </c>
      <c r="B612" s="273"/>
      <c r="C612" s="383">
        <v>0</v>
      </c>
      <c r="D612" s="382" t="str">
        <f t="shared" si="11"/>
        <v/>
      </c>
    </row>
    <row r="613" ht="36" customHeight="1" spans="1:4">
      <c r="A613" s="272" t="s">
        <v>500</v>
      </c>
      <c r="B613" s="273">
        <v>82</v>
      </c>
      <c r="C613" s="383">
        <v>10</v>
      </c>
      <c r="D613" s="382">
        <f t="shared" si="11"/>
        <v>-0.878</v>
      </c>
    </row>
    <row r="614" ht="36" customHeight="1" spans="1:4">
      <c r="A614" s="272" t="s">
        <v>501</v>
      </c>
      <c r="B614" s="381">
        <f>SUM(B615:B620)</f>
        <v>3045</v>
      </c>
      <c r="C614" s="381">
        <f>SUM(C615:C620)</f>
        <v>892</v>
      </c>
      <c r="D614" s="382">
        <f t="shared" si="11"/>
        <v>-0.707</v>
      </c>
    </row>
    <row r="615" ht="36" customHeight="1" spans="1:4">
      <c r="A615" s="272" t="s">
        <v>502</v>
      </c>
      <c r="B615" s="273">
        <v>83</v>
      </c>
      <c r="C615" s="383">
        <v>170</v>
      </c>
      <c r="D615" s="382">
        <f t="shared" si="11"/>
        <v>1.048</v>
      </c>
    </row>
    <row r="616" ht="36" customHeight="1" spans="1:4">
      <c r="A616" s="272" t="s">
        <v>503</v>
      </c>
      <c r="B616" s="273">
        <v>2414</v>
      </c>
      <c r="C616" s="383">
        <v>0</v>
      </c>
      <c r="D616" s="382">
        <f t="shared" si="11"/>
        <v>-1</v>
      </c>
    </row>
    <row r="617" ht="36" customHeight="1" spans="1:4">
      <c r="A617" s="272" t="s">
        <v>504</v>
      </c>
      <c r="B617" s="273">
        <v>213</v>
      </c>
      <c r="C617" s="383">
        <v>141</v>
      </c>
      <c r="D617" s="382">
        <f t="shared" si="11"/>
        <v>-0.338</v>
      </c>
    </row>
    <row r="618" ht="36" customHeight="1" spans="1:4">
      <c r="A618" s="272" t="s">
        <v>505</v>
      </c>
      <c r="B618" s="273">
        <v>10</v>
      </c>
      <c r="C618" s="383">
        <v>20</v>
      </c>
      <c r="D618" s="382">
        <f t="shared" si="11"/>
        <v>1</v>
      </c>
    </row>
    <row r="619" ht="36" customHeight="1" spans="1:4">
      <c r="A619" s="272" t="s">
        <v>506</v>
      </c>
      <c r="B619" s="273">
        <v>318</v>
      </c>
      <c r="C619" s="383">
        <v>546</v>
      </c>
      <c r="D619" s="382">
        <f t="shared" si="11"/>
        <v>0.717</v>
      </c>
    </row>
    <row r="620" ht="36" customHeight="1" spans="1:4">
      <c r="A620" s="272" t="s">
        <v>507</v>
      </c>
      <c r="B620" s="273">
        <v>7</v>
      </c>
      <c r="C620" s="383">
        <v>15</v>
      </c>
      <c r="D620" s="382">
        <f t="shared" si="11"/>
        <v>1.143</v>
      </c>
    </row>
    <row r="621" ht="36" customHeight="1" spans="1:4">
      <c r="A621" s="272" t="s">
        <v>508</v>
      </c>
      <c r="B621" s="381">
        <f>SUM(B622:B628)</f>
        <v>588</v>
      </c>
      <c r="C621" s="381">
        <f>SUM(C622:C628)</f>
        <v>658</v>
      </c>
      <c r="D621" s="382">
        <f t="shared" si="11"/>
        <v>0.119</v>
      </c>
    </row>
    <row r="622" ht="36" customHeight="1" spans="1:4">
      <c r="A622" s="272" t="s">
        <v>509</v>
      </c>
      <c r="B622" s="273">
        <v>508</v>
      </c>
      <c r="C622" s="383">
        <v>578</v>
      </c>
      <c r="D622" s="382">
        <f t="shared" si="11"/>
        <v>0.138</v>
      </c>
    </row>
    <row r="623" ht="36" customHeight="1" spans="1:4">
      <c r="A623" s="272" t="s">
        <v>510</v>
      </c>
      <c r="B623" s="273"/>
      <c r="C623" s="383">
        <v>0</v>
      </c>
      <c r="D623" s="382" t="str">
        <f t="shared" si="11"/>
        <v/>
      </c>
    </row>
    <row r="624" ht="36" customHeight="1" spans="1:4">
      <c r="A624" s="272" t="s">
        <v>511</v>
      </c>
      <c r="B624" s="273"/>
      <c r="C624" s="383">
        <v>0</v>
      </c>
      <c r="D624" s="382" t="str">
        <f t="shared" si="11"/>
        <v/>
      </c>
    </row>
    <row r="625" ht="36" customHeight="1" spans="1:4">
      <c r="A625" s="272" t="s">
        <v>512</v>
      </c>
      <c r="B625" s="273"/>
      <c r="C625" s="383">
        <v>0</v>
      </c>
      <c r="D625" s="382" t="str">
        <f t="shared" si="11"/>
        <v/>
      </c>
    </row>
    <row r="626" ht="36" customHeight="1" spans="1:4">
      <c r="A626" s="272" t="s">
        <v>513</v>
      </c>
      <c r="B626" s="273"/>
      <c r="C626" s="383">
        <v>0</v>
      </c>
      <c r="D626" s="382" t="str">
        <f t="shared" si="11"/>
        <v/>
      </c>
    </row>
    <row r="627" ht="36" customHeight="1" spans="1:4">
      <c r="A627" s="272" t="s">
        <v>514</v>
      </c>
      <c r="B627" s="273"/>
      <c r="C627" s="383">
        <v>0</v>
      </c>
      <c r="D627" s="382" t="str">
        <f t="shared" si="11"/>
        <v/>
      </c>
    </row>
    <row r="628" ht="36" customHeight="1" spans="1:4">
      <c r="A628" s="272" t="s">
        <v>515</v>
      </c>
      <c r="B628" s="273">
        <v>80</v>
      </c>
      <c r="C628" s="383">
        <v>80</v>
      </c>
      <c r="D628" s="382">
        <f t="shared" si="11"/>
        <v>0</v>
      </c>
    </row>
    <row r="629" ht="36" customHeight="1" spans="1:4">
      <c r="A629" s="272" t="s">
        <v>516</v>
      </c>
      <c r="B629" s="381">
        <f>SUM(B630:B637)</f>
        <v>1364</v>
      </c>
      <c r="C629" s="381">
        <f>SUM(C630:C637)</f>
        <v>887</v>
      </c>
      <c r="D629" s="382">
        <f t="shared" si="11"/>
        <v>-0.35</v>
      </c>
    </row>
    <row r="630" ht="36" customHeight="1" spans="1:4">
      <c r="A630" s="272" t="s">
        <v>82</v>
      </c>
      <c r="B630" s="273">
        <v>458</v>
      </c>
      <c r="C630" s="383">
        <v>374</v>
      </c>
      <c r="D630" s="382">
        <f t="shared" si="11"/>
        <v>-0.183</v>
      </c>
    </row>
    <row r="631" ht="36" customHeight="1" spans="1:4">
      <c r="A631" s="272" t="s">
        <v>83</v>
      </c>
      <c r="B631" s="273">
        <v>25</v>
      </c>
      <c r="C631" s="383">
        <v>25</v>
      </c>
      <c r="D631" s="382">
        <f t="shared" si="11"/>
        <v>0</v>
      </c>
    </row>
    <row r="632" ht="36" customHeight="1" spans="1:4">
      <c r="A632" s="272" t="s">
        <v>84</v>
      </c>
      <c r="B632" s="273"/>
      <c r="C632" s="383">
        <v>0</v>
      </c>
      <c r="D632" s="382" t="str">
        <f t="shared" si="11"/>
        <v/>
      </c>
    </row>
    <row r="633" ht="36" customHeight="1" spans="1:4">
      <c r="A633" s="272" t="s">
        <v>517</v>
      </c>
      <c r="B633" s="273">
        <v>395</v>
      </c>
      <c r="C633" s="383">
        <v>50</v>
      </c>
      <c r="D633" s="382">
        <f t="shared" si="11"/>
        <v>-0.873</v>
      </c>
    </row>
    <row r="634" ht="36" customHeight="1" spans="1:4">
      <c r="A634" s="272" t="s">
        <v>518</v>
      </c>
      <c r="B634" s="273">
        <v>164</v>
      </c>
      <c r="C634" s="383">
        <v>167</v>
      </c>
      <c r="D634" s="382">
        <f t="shared" si="11"/>
        <v>0.018</v>
      </c>
    </row>
    <row r="635" ht="36" customHeight="1" spans="1:4">
      <c r="A635" s="272" t="s">
        <v>519</v>
      </c>
      <c r="B635" s="273"/>
      <c r="C635" s="383">
        <v>120</v>
      </c>
      <c r="D635" s="382" t="str">
        <f t="shared" si="11"/>
        <v/>
      </c>
    </row>
    <row r="636" ht="36" customHeight="1" spans="1:4">
      <c r="A636" s="272" t="s">
        <v>520</v>
      </c>
      <c r="B636" s="273"/>
      <c r="C636" s="383">
        <v>0</v>
      </c>
      <c r="D636" s="382" t="str">
        <f t="shared" si="11"/>
        <v/>
      </c>
    </row>
    <row r="637" ht="36" customHeight="1" spans="1:4">
      <c r="A637" s="272" t="s">
        <v>521</v>
      </c>
      <c r="B637" s="273">
        <v>322</v>
      </c>
      <c r="C637" s="383">
        <v>151</v>
      </c>
      <c r="D637" s="382">
        <f t="shared" si="11"/>
        <v>-0.531</v>
      </c>
    </row>
    <row r="638" ht="36" customHeight="1" spans="1:4">
      <c r="A638" s="272" t="s">
        <v>522</v>
      </c>
      <c r="B638" s="381">
        <f>SUM(B639:B642)</f>
        <v>235</v>
      </c>
      <c r="C638" s="381">
        <f>SUM(C639:C642)</f>
        <v>211</v>
      </c>
      <c r="D638" s="382">
        <f t="shared" si="11"/>
        <v>-0.102</v>
      </c>
    </row>
    <row r="639" ht="36" customHeight="1" spans="1:4">
      <c r="A639" s="272" t="s">
        <v>82</v>
      </c>
      <c r="B639" s="273">
        <v>197</v>
      </c>
      <c r="C639" s="383">
        <v>155</v>
      </c>
      <c r="D639" s="382">
        <f t="shared" si="11"/>
        <v>-0.213</v>
      </c>
    </row>
    <row r="640" ht="36" customHeight="1" spans="1:4">
      <c r="A640" s="272" t="s">
        <v>83</v>
      </c>
      <c r="B640" s="273"/>
      <c r="C640" s="383">
        <v>0</v>
      </c>
      <c r="D640" s="382" t="str">
        <f t="shared" si="11"/>
        <v/>
      </c>
    </row>
    <row r="641" ht="36" customHeight="1" spans="1:4">
      <c r="A641" s="272" t="s">
        <v>84</v>
      </c>
      <c r="B641" s="273"/>
      <c r="C641" s="383">
        <v>0</v>
      </c>
      <c r="D641" s="382" t="str">
        <f t="shared" si="11"/>
        <v/>
      </c>
    </row>
    <row r="642" ht="36" customHeight="1" spans="1:4">
      <c r="A642" s="272" t="s">
        <v>523</v>
      </c>
      <c r="B642" s="273">
        <v>38</v>
      </c>
      <c r="C642" s="383">
        <v>56</v>
      </c>
      <c r="D642" s="382">
        <f t="shared" si="11"/>
        <v>0.474</v>
      </c>
    </row>
    <row r="643" ht="36" customHeight="1" spans="1:4">
      <c r="A643" s="272" t="s">
        <v>524</v>
      </c>
      <c r="B643" s="381">
        <f>SUM(B644:B645)</f>
        <v>0</v>
      </c>
      <c r="C643" s="381">
        <f>SUM(C644:C645)</f>
        <v>0</v>
      </c>
      <c r="D643" s="382" t="str">
        <f t="shared" si="11"/>
        <v/>
      </c>
    </row>
    <row r="644" ht="36" customHeight="1" spans="1:4">
      <c r="A644" s="272" t="s">
        <v>525</v>
      </c>
      <c r="B644" s="273"/>
      <c r="C644" s="383">
        <v>0</v>
      </c>
      <c r="D644" s="382" t="str">
        <f t="shared" si="11"/>
        <v/>
      </c>
    </row>
    <row r="645" ht="36" customHeight="1" spans="1:4">
      <c r="A645" s="272" t="s">
        <v>526</v>
      </c>
      <c r="B645" s="273"/>
      <c r="C645" s="383">
        <v>0</v>
      </c>
      <c r="D645" s="382" t="str">
        <f t="shared" si="11"/>
        <v/>
      </c>
    </row>
    <row r="646" ht="36" customHeight="1" spans="1:4">
      <c r="A646" s="272" t="s">
        <v>527</v>
      </c>
      <c r="B646" s="381">
        <f>SUM(B647:B648)</f>
        <v>425</v>
      </c>
      <c r="C646" s="381">
        <f>SUM(C647:C648)</f>
        <v>374</v>
      </c>
      <c r="D646" s="382">
        <f t="shared" si="11"/>
        <v>-0.12</v>
      </c>
    </row>
    <row r="647" ht="36" customHeight="1" spans="1:4">
      <c r="A647" s="272" t="s">
        <v>528</v>
      </c>
      <c r="B647" s="273">
        <v>62</v>
      </c>
      <c r="C647" s="383">
        <v>0</v>
      </c>
      <c r="D647" s="382">
        <f t="shared" si="11"/>
        <v>-1</v>
      </c>
    </row>
    <row r="648" ht="36" customHeight="1" spans="1:4">
      <c r="A648" s="272" t="s">
        <v>529</v>
      </c>
      <c r="B648" s="273">
        <v>363</v>
      </c>
      <c r="C648" s="383">
        <v>374</v>
      </c>
      <c r="D648" s="382">
        <f t="shared" si="11"/>
        <v>0.03</v>
      </c>
    </row>
    <row r="649" ht="36" customHeight="1" spans="1:4">
      <c r="A649" s="272" t="s">
        <v>530</v>
      </c>
      <c r="B649" s="381">
        <f>SUM(B650:B651)</f>
        <v>0</v>
      </c>
      <c r="C649" s="381">
        <f>SUM(C650:C651)</f>
        <v>0</v>
      </c>
      <c r="D649" s="382" t="str">
        <f t="shared" si="11"/>
        <v/>
      </c>
    </row>
    <row r="650" ht="36" customHeight="1" spans="1:4">
      <c r="A650" s="272" t="s">
        <v>531</v>
      </c>
      <c r="B650" s="273"/>
      <c r="C650" s="383">
        <v>0</v>
      </c>
      <c r="D650" s="382" t="str">
        <f t="shared" si="11"/>
        <v/>
      </c>
    </row>
    <row r="651" ht="36" customHeight="1" spans="1:4">
      <c r="A651" s="272" t="s">
        <v>532</v>
      </c>
      <c r="B651" s="273"/>
      <c r="C651" s="383">
        <v>0</v>
      </c>
      <c r="D651" s="382" t="str">
        <f t="shared" si="11"/>
        <v/>
      </c>
    </row>
    <row r="652" ht="36" customHeight="1" spans="1:4">
      <c r="A652" s="272" t="s">
        <v>533</v>
      </c>
      <c r="B652" s="381">
        <f>SUM(B653:B654)</f>
        <v>0</v>
      </c>
      <c r="C652" s="381">
        <f>SUM(C653:C654)</f>
        <v>0</v>
      </c>
      <c r="D652" s="382" t="str">
        <f t="shared" si="11"/>
        <v/>
      </c>
    </row>
    <row r="653" ht="36" customHeight="1" spans="1:4">
      <c r="A653" s="272" t="s">
        <v>534</v>
      </c>
      <c r="B653" s="273"/>
      <c r="C653" s="383">
        <v>0</v>
      </c>
      <c r="D653" s="382" t="str">
        <f t="shared" si="11"/>
        <v/>
      </c>
    </row>
    <row r="654" ht="36" customHeight="1" spans="1:4">
      <c r="A654" s="272" t="s">
        <v>535</v>
      </c>
      <c r="B654" s="273"/>
      <c r="C654" s="383">
        <v>0</v>
      </c>
      <c r="D654" s="382"/>
    </row>
    <row r="655" ht="36" customHeight="1" spans="1:4">
      <c r="A655" s="272" t="s">
        <v>536</v>
      </c>
      <c r="B655" s="381">
        <f>SUM(B656:B657)</f>
        <v>0</v>
      </c>
      <c r="C655" s="381">
        <f>SUM(C656:C657)</f>
        <v>0</v>
      </c>
      <c r="D655" s="382" t="str">
        <f t="shared" ref="D655:D718" si="12">IF(B655&lt;&gt;0,C655/B655-1,"")</f>
        <v/>
      </c>
    </row>
    <row r="656" ht="36" customHeight="1" spans="1:4">
      <c r="A656" s="272" t="s">
        <v>537</v>
      </c>
      <c r="B656" s="273"/>
      <c r="C656" s="383">
        <v>0</v>
      </c>
      <c r="D656" s="382" t="str">
        <f t="shared" si="12"/>
        <v/>
      </c>
    </row>
    <row r="657" ht="36" customHeight="1" spans="1:4">
      <c r="A657" s="272" t="s">
        <v>538</v>
      </c>
      <c r="B657" s="273"/>
      <c r="C657" s="383">
        <v>0</v>
      </c>
      <c r="D657" s="382" t="str">
        <f t="shared" si="12"/>
        <v/>
      </c>
    </row>
    <row r="658" ht="36" customHeight="1" spans="1:4">
      <c r="A658" s="272" t="s">
        <v>539</v>
      </c>
      <c r="B658" s="381">
        <f>SUM(B659:B661)</f>
        <v>0</v>
      </c>
      <c r="C658" s="381">
        <f>SUM(C659:C661)</f>
        <v>0</v>
      </c>
      <c r="D658" s="382" t="str">
        <f t="shared" si="12"/>
        <v/>
      </c>
    </row>
    <row r="659" ht="36" customHeight="1" spans="1:4">
      <c r="A659" s="272" t="s">
        <v>540</v>
      </c>
      <c r="B659" s="273"/>
      <c r="C659" s="383">
        <v>0</v>
      </c>
      <c r="D659" s="382" t="str">
        <f t="shared" si="12"/>
        <v/>
      </c>
    </row>
    <row r="660" ht="36" customHeight="1" spans="1:4">
      <c r="A660" s="272" t="s">
        <v>541</v>
      </c>
      <c r="B660" s="273"/>
      <c r="C660" s="383">
        <v>0</v>
      </c>
      <c r="D660" s="382" t="str">
        <f t="shared" si="12"/>
        <v/>
      </c>
    </row>
    <row r="661" ht="36" customHeight="1" spans="1:4">
      <c r="A661" s="272" t="s">
        <v>542</v>
      </c>
      <c r="B661" s="273"/>
      <c r="C661" s="383">
        <v>0</v>
      </c>
      <c r="D661" s="382" t="str">
        <f t="shared" si="12"/>
        <v/>
      </c>
    </row>
    <row r="662" ht="36" customHeight="1" spans="1:4">
      <c r="A662" s="272" t="s">
        <v>543</v>
      </c>
      <c r="B662" s="381">
        <f>SUM(B663:B665)</f>
        <v>0</v>
      </c>
      <c r="C662" s="381">
        <f>SUM(C663:C665)</f>
        <v>0</v>
      </c>
      <c r="D662" s="382" t="str">
        <f t="shared" si="12"/>
        <v/>
      </c>
    </row>
    <row r="663" ht="36" customHeight="1" spans="1:4">
      <c r="A663" s="272" t="s">
        <v>544</v>
      </c>
      <c r="B663" s="273"/>
      <c r="C663" s="383">
        <v>0</v>
      </c>
      <c r="D663" s="382" t="str">
        <f t="shared" si="12"/>
        <v/>
      </c>
    </row>
    <row r="664" ht="36" customHeight="1" spans="1:4">
      <c r="A664" s="272" t="s">
        <v>545</v>
      </c>
      <c r="B664" s="273"/>
      <c r="C664" s="383">
        <v>0</v>
      </c>
      <c r="D664" s="382" t="str">
        <f t="shared" si="12"/>
        <v/>
      </c>
    </row>
    <row r="665" ht="36" customHeight="1" spans="1:4">
      <c r="A665" s="272" t="s">
        <v>546</v>
      </c>
      <c r="B665" s="273"/>
      <c r="C665" s="383">
        <v>0</v>
      </c>
      <c r="D665" s="382" t="str">
        <f t="shared" si="12"/>
        <v/>
      </c>
    </row>
    <row r="666" ht="36" customHeight="1" spans="1:4">
      <c r="A666" s="272" t="s">
        <v>547</v>
      </c>
      <c r="B666" s="381">
        <f>SUM(B667:B673)</f>
        <v>1121</v>
      </c>
      <c r="C666" s="381">
        <f>SUM(C667:C673)</f>
        <v>1210</v>
      </c>
      <c r="D666" s="382">
        <f t="shared" si="12"/>
        <v>0.079</v>
      </c>
    </row>
    <row r="667" ht="36" customHeight="1" spans="1:4">
      <c r="A667" s="272" t="s">
        <v>82</v>
      </c>
      <c r="B667" s="273">
        <v>635</v>
      </c>
      <c r="C667" s="383">
        <v>550</v>
      </c>
      <c r="D667" s="382">
        <f t="shared" si="12"/>
        <v>-0.134</v>
      </c>
    </row>
    <row r="668" ht="36" customHeight="1" spans="1:4">
      <c r="A668" s="272" t="s">
        <v>83</v>
      </c>
      <c r="B668" s="273"/>
      <c r="C668" s="383">
        <v>0</v>
      </c>
      <c r="D668" s="382" t="str">
        <f t="shared" si="12"/>
        <v/>
      </c>
    </row>
    <row r="669" ht="36" customHeight="1" spans="1:4">
      <c r="A669" s="272" t="s">
        <v>84</v>
      </c>
      <c r="B669" s="273"/>
      <c r="C669" s="383">
        <v>0</v>
      </c>
      <c r="D669" s="382" t="str">
        <f t="shared" si="12"/>
        <v/>
      </c>
    </row>
    <row r="670" ht="36" customHeight="1" spans="1:4">
      <c r="A670" s="272" t="s">
        <v>548</v>
      </c>
      <c r="B670" s="273">
        <v>179</v>
      </c>
      <c r="C670" s="383">
        <v>229</v>
      </c>
      <c r="D670" s="382">
        <f t="shared" si="12"/>
        <v>0.279</v>
      </c>
    </row>
    <row r="671" ht="36" customHeight="1" spans="1:4">
      <c r="A671" s="272" t="s">
        <v>549</v>
      </c>
      <c r="B671" s="273">
        <v>170</v>
      </c>
      <c r="C671" s="383">
        <v>404</v>
      </c>
      <c r="D671" s="382">
        <f t="shared" si="12"/>
        <v>1.376</v>
      </c>
    </row>
    <row r="672" ht="36" customHeight="1" spans="1:4">
      <c r="A672" s="272" t="s">
        <v>91</v>
      </c>
      <c r="B672" s="273"/>
      <c r="C672" s="383">
        <v>0</v>
      </c>
      <c r="D672" s="382" t="str">
        <f t="shared" si="12"/>
        <v/>
      </c>
    </row>
    <row r="673" ht="36" customHeight="1" spans="1:4">
      <c r="A673" s="272" t="s">
        <v>550</v>
      </c>
      <c r="B673" s="273">
        <v>137</v>
      </c>
      <c r="C673" s="383">
        <v>27</v>
      </c>
      <c r="D673" s="382">
        <f t="shared" si="12"/>
        <v>-0.803</v>
      </c>
    </row>
    <row r="674" ht="36" customHeight="1" spans="1:4">
      <c r="A674" s="272" t="s">
        <v>551</v>
      </c>
      <c r="B674" s="381">
        <f>SUM(B675:B676)</f>
        <v>0</v>
      </c>
      <c r="C674" s="381">
        <f>SUM(C675:C676)</f>
        <v>0</v>
      </c>
      <c r="D674" s="382" t="str">
        <f t="shared" si="12"/>
        <v/>
      </c>
    </row>
    <row r="675" ht="36" customHeight="1" spans="1:4">
      <c r="A675" s="272" t="s">
        <v>552</v>
      </c>
      <c r="B675" s="273"/>
      <c r="C675" s="383">
        <v>0</v>
      </c>
      <c r="D675" s="382" t="str">
        <f t="shared" si="12"/>
        <v/>
      </c>
    </row>
    <row r="676" ht="36" customHeight="1" spans="1:4">
      <c r="A676" s="272" t="s">
        <v>553</v>
      </c>
      <c r="B676" s="273"/>
      <c r="C676" s="383">
        <v>0</v>
      </c>
      <c r="D676" s="382" t="str">
        <f t="shared" si="12"/>
        <v/>
      </c>
    </row>
    <row r="677" ht="36" customHeight="1" spans="1:4">
      <c r="A677" s="272" t="s">
        <v>554</v>
      </c>
      <c r="B677" s="381">
        <f>B678</f>
        <v>2416</v>
      </c>
      <c r="C677" s="381">
        <f>C678</f>
        <v>1908</v>
      </c>
      <c r="D677" s="382">
        <f t="shared" si="12"/>
        <v>-0.21</v>
      </c>
    </row>
    <row r="678" ht="36" customHeight="1" spans="1:4">
      <c r="A678" s="272" t="s">
        <v>555</v>
      </c>
      <c r="B678" s="273">
        <v>2416</v>
      </c>
      <c r="C678" s="383">
        <v>1908</v>
      </c>
      <c r="D678" s="382">
        <f t="shared" si="12"/>
        <v>-0.21</v>
      </c>
    </row>
    <row r="679" ht="36" customHeight="1" spans="1:4">
      <c r="A679" s="269" t="s">
        <v>51</v>
      </c>
      <c r="B679" s="379">
        <f>SUM(B680,B685,B700,B704,B716,B719,B723,B728,B732,B736,B739,B748,B750)</f>
        <v>48641</v>
      </c>
      <c r="C679" s="379">
        <f>SUM(C680,C685,C700,C704,C716,C719,C723,C728,C732,C736,C739,C748,C750)</f>
        <v>286800</v>
      </c>
      <c r="D679" s="380">
        <f t="shared" si="12"/>
        <v>4.896</v>
      </c>
    </row>
    <row r="680" ht="36" customHeight="1" spans="1:4">
      <c r="A680" s="272" t="s">
        <v>556</v>
      </c>
      <c r="B680" s="381">
        <f>SUM(B681:B684)</f>
        <v>1563</v>
      </c>
      <c r="C680" s="381">
        <f>SUM(C681:C684)</f>
        <v>1247</v>
      </c>
      <c r="D680" s="382">
        <f t="shared" si="12"/>
        <v>-0.202</v>
      </c>
    </row>
    <row r="681" ht="36" customHeight="1" spans="1:4">
      <c r="A681" s="272" t="s">
        <v>82</v>
      </c>
      <c r="B681" s="273">
        <v>1395</v>
      </c>
      <c r="C681" s="383">
        <v>1105</v>
      </c>
      <c r="D681" s="382">
        <f t="shared" si="12"/>
        <v>-0.208</v>
      </c>
    </row>
    <row r="682" ht="36" customHeight="1" spans="1:4">
      <c r="A682" s="272" t="s">
        <v>83</v>
      </c>
      <c r="B682" s="273"/>
      <c r="C682" s="383">
        <v>0</v>
      </c>
      <c r="D682" s="382" t="str">
        <f t="shared" si="12"/>
        <v/>
      </c>
    </row>
    <row r="683" ht="36" customHeight="1" spans="1:4">
      <c r="A683" s="272" t="s">
        <v>84</v>
      </c>
      <c r="B683" s="273"/>
      <c r="C683" s="383">
        <v>0</v>
      </c>
      <c r="D683" s="382" t="str">
        <f t="shared" si="12"/>
        <v/>
      </c>
    </row>
    <row r="684" ht="36" customHeight="1" spans="1:4">
      <c r="A684" s="272" t="s">
        <v>557</v>
      </c>
      <c r="B684" s="273">
        <v>168</v>
      </c>
      <c r="C684" s="383">
        <v>142</v>
      </c>
      <c r="D684" s="382">
        <f t="shared" si="12"/>
        <v>-0.155</v>
      </c>
    </row>
    <row r="685" ht="36" customHeight="1" spans="1:4">
      <c r="A685" s="272" t="s">
        <v>558</v>
      </c>
      <c r="B685" s="381">
        <f>SUM(B686:B699)</f>
        <v>14128</v>
      </c>
      <c r="C685" s="381">
        <f>SUM(C686:C699)</f>
        <v>3653</v>
      </c>
      <c r="D685" s="382">
        <f t="shared" si="12"/>
        <v>-0.741</v>
      </c>
    </row>
    <row r="686" ht="36" customHeight="1" spans="1:4">
      <c r="A686" s="272" t="s">
        <v>559</v>
      </c>
      <c r="B686" s="273">
        <v>3141</v>
      </c>
      <c r="C686" s="383">
        <v>1654</v>
      </c>
      <c r="D686" s="382">
        <f t="shared" si="12"/>
        <v>-0.473</v>
      </c>
    </row>
    <row r="687" ht="36" customHeight="1" spans="1:4">
      <c r="A687" s="272" t="s">
        <v>560</v>
      </c>
      <c r="B687" s="273">
        <v>458</v>
      </c>
      <c r="C687" s="383">
        <v>265</v>
      </c>
      <c r="D687" s="382">
        <f t="shared" si="12"/>
        <v>-0.421</v>
      </c>
    </row>
    <row r="688" ht="36" customHeight="1" spans="1:4">
      <c r="A688" s="272" t="s">
        <v>561</v>
      </c>
      <c r="B688" s="273"/>
      <c r="C688" s="383">
        <v>0</v>
      </c>
      <c r="D688" s="382" t="str">
        <f t="shared" si="12"/>
        <v/>
      </c>
    </row>
    <row r="689" ht="36" customHeight="1" spans="1:4">
      <c r="A689" s="272" t="s">
        <v>562</v>
      </c>
      <c r="B689" s="273"/>
      <c r="C689" s="383">
        <v>0</v>
      </c>
      <c r="D689" s="382" t="str">
        <f t="shared" si="12"/>
        <v/>
      </c>
    </row>
    <row r="690" ht="36" customHeight="1" spans="1:4">
      <c r="A690" s="272" t="s">
        <v>563</v>
      </c>
      <c r="B690" s="273">
        <v>1280</v>
      </c>
      <c r="C690" s="383">
        <v>1274</v>
      </c>
      <c r="D690" s="382">
        <f t="shared" si="12"/>
        <v>-0.005</v>
      </c>
    </row>
    <row r="691" ht="36" customHeight="1" spans="1:4">
      <c r="A691" s="272" t="s">
        <v>564</v>
      </c>
      <c r="B691" s="273">
        <v>753</v>
      </c>
      <c r="C691" s="383">
        <v>0</v>
      </c>
      <c r="D691" s="382">
        <f t="shared" si="12"/>
        <v>-1</v>
      </c>
    </row>
    <row r="692" ht="36" customHeight="1" spans="1:4">
      <c r="A692" s="272" t="s">
        <v>565</v>
      </c>
      <c r="B692" s="273"/>
      <c r="C692" s="383">
        <v>0</v>
      </c>
      <c r="D692" s="382" t="str">
        <f t="shared" si="12"/>
        <v/>
      </c>
    </row>
    <row r="693" ht="36" customHeight="1" spans="1:4">
      <c r="A693" s="272" t="s">
        <v>566</v>
      </c>
      <c r="B693" s="273">
        <v>7460</v>
      </c>
      <c r="C693" s="383">
        <v>460</v>
      </c>
      <c r="D693" s="382">
        <f t="shared" si="12"/>
        <v>-0.938</v>
      </c>
    </row>
    <row r="694" ht="36" customHeight="1" spans="1:4">
      <c r="A694" s="272" t="s">
        <v>567</v>
      </c>
      <c r="B694" s="273"/>
      <c r="C694" s="383">
        <v>0</v>
      </c>
      <c r="D694" s="382" t="str">
        <f t="shared" si="12"/>
        <v/>
      </c>
    </row>
    <row r="695" ht="36" customHeight="1" spans="1:4">
      <c r="A695" s="272" t="s">
        <v>568</v>
      </c>
      <c r="B695" s="273"/>
      <c r="C695" s="383">
        <v>0</v>
      </c>
      <c r="D695" s="382" t="str">
        <f t="shared" si="12"/>
        <v/>
      </c>
    </row>
    <row r="696" ht="36" customHeight="1" spans="1:4">
      <c r="A696" s="272" t="s">
        <v>569</v>
      </c>
      <c r="B696" s="273"/>
      <c r="C696" s="383">
        <v>0</v>
      </c>
      <c r="D696" s="382" t="str">
        <f t="shared" si="12"/>
        <v/>
      </c>
    </row>
    <row r="697" ht="36" customHeight="1" spans="1:4">
      <c r="A697" s="272" t="s">
        <v>570</v>
      </c>
      <c r="B697" s="273"/>
      <c r="C697" s="383">
        <v>0</v>
      </c>
      <c r="D697" s="382" t="str">
        <f t="shared" si="12"/>
        <v/>
      </c>
    </row>
    <row r="698" ht="36" customHeight="1" spans="1:4">
      <c r="A698" s="272" t="s">
        <v>571</v>
      </c>
      <c r="B698" s="273"/>
      <c r="C698" s="383">
        <v>0</v>
      </c>
      <c r="D698" s="382" t="str">
        <f t="shared" si="12"/>
        <v/>
      </c>
    </row>
    <row r="699" ht="36" customHeight="1" spans="1:4">
      <c r="A699" s="272" t="s">
        <v>572</v>
      </c>
      <c r="B699" s="273">
        <v>1036</v>
      </c>
      <c r="C699" s="383">
        <v>0</v>
      </c>
      <c r="D699" s="382">
        <f t="shared" si="12"/>
        <v>-1</v>
      </c>
    </row>
    <row r="700" ht="36" customHeight="1" spans="1:4">
      <c r="A700" s="272" t="s">
        <v>573</v>
      </c>
      <c r="B700" s="381">
        <f>SUM(B701:B703)</f>
        <v>0</v>
      </c>
      <c r="C700" s="381">
        <f>SUM(C701:C703)</f>
        <v>0</v>
      </c>
      <c r="D700" s="382" t="str">
        <f t="shared" si="12"/>
        <v/>
      </c>
    </row>
    <row r="701" ht="36" customHeight="1" spans="1:4">
      <c r="A701" s="272" t="s">
        <v>574</v>
      </c>
      <c r="B701" s="273"/>
      <c r="C701" s="383">
        <v>0</v>
      </c>
      <c r="D701" s="382" t="str">
        <f t="shared" si="12"/>
        <v/>
      </c>
    </row>
    <row r="702" ht="36" customHeight="1" spans="1:4">
      <c r="A702" s="272" t="s">
        <v>575</v>
      </c>
      <c r="B702" s="273"/>
      <c r="C702" s="383">
        <v>0</v>
      </c>
      <c r="D702" s="382" t="str">
        <f t="shared" si="12"/>
        <v/>
      </c>
    </row>
    <row r="703" ht="36" customHeight="1" spans="1:4">
      <c r="A703" s="272" t="s">
        <v>576</v>
      </c>
      <c r="B703" s="273"/>
      <c r="C703" s="383">
        <v>0</v>
      </c>
      <c r="D703" s="382" t="str">
        <f t="shared" si="12"/>
        <v/>
      </c>
    </row>
    <row r="704" ht="36" customHeight="1" spans="1:4">
      <c r="A704" s="272" t="s">
        <v>577</v>
      </c>
      <c r="B704" s="381">
        <f>SUM(B705:B715)</f>
        <v>8679</v>
      </c>
      <c r="C704" s="381">
        <f>SUM(C705:C715)</f>
        <v>16154</v>
      </c>
      <c r="D704" s="382">
        <f t="shared" si="12"/>
        <v>0.861</v>
      </c>
    </row>
    <row r="705" ht="36" customHeight="1" spans="1:4">
      <c r="A705" s="272" t="s">
        <v>578</v>
      </c>
      <c r="B705" s="273">
        <v>1648</v>
      </c>
      <c r="C705" s="383">
        <v>1771</v>
      </c>
      <c r="D705" s="382">
        <f t="shared" si="12"/>
        <v>0.075</v>
      </c>
    </row>
    <row r="706" ht="36" customHeight="1" spans="1:4">
      <c r="A706" s="272" t="s">
        <v>579</v>
      </c>
      <c r="B706" s="273">
        <v>790</v>
      </c>
      <c r="C706" s="383">
        <v>696</v>
      </c>
      <c r="D706" s="382">
        <f t="shared" si="12"/>
        <v>-0.119</v>
      </c>
    </row>
    <row r="707" ht="36" customHeight="1" spans="1:4">
      <c r="A707" s="272" t="s">
        <v>580</v>
      </c>
      <c r="B707" s="273">
        <v>672</v>
      </c>
      <c r="C707" s="383">
        <v>691</v>
      </c>
      <c r="D707" s="382">
        <f t="shared" si="12"/>
        <v>0.028</v>
      </c>
    </row>
    <row r="708" ht="36" customHeight="1" spans="1:4">
      <c r="A708" s="272" t="s">
        <v>581</v>
      </c>
      <c r="B708" s="273"/>
      <c r="C708" s="383">
        <v>0</v>
      </c>
      <c r="D708" s="382" t="str">
        <f t="shared" si="12"/>
        <v/>
      </c>
    </row>
    <row r="709" ht="36" customHeight="1" spans="1:4">
      <c r="A709" s="272" t="s">
        <v>582</v>
      </c>
      <c r="B709" s="273">
        <v>1010</v>
      </c>
      <c r="C709" s="383">
        <v>1046</v>
      </c>
      <c r="D709" s="382">
        <f t="shared" si="12"/>
        <v>0.036</v>
      </c>
    </row>
    <row r="710" ht="36" customHeight="1" spans="1:4">
      <c r="A710" s="272" t="s">
        <v>583</v>
      </c>
      <c r="B710" s="273">
        <v>985</v>
      </c>
      <c r="C710" s="383">
        <v>3346</v>
      </c>
      <c r="D710" s="382">
        <f t="shared" si="12"/>
        <v>2.397</v>
      </c>
    </row>
    <row r="711" ht="36" customHeight="1" spans="1:4">
      <c r="A711" s="272" t="s">
        <v>584</v>
      </c>
      <c r="B711" s="273"/>
      <c r="C711" s="383">
        <v>0</v>
      </c>
      <c r="D711" s="382" t="str">
        <f t="shared" si="12"/>
        <v/>
      </c>
    </row>
    <row r="712" ht="36" customHeight="1" spans="1:4">
      <c r="A712" s="272" t="s">
        <v>585</v>
      </c>
      <c r="B712" s="273">
        <v>353</v>
      </c>
      <c r="C712" s="383">
        <v>32</v>
      </c>
      <c r="D712" s="382">
        <f t="shared" si="12"/>
        <v>-0.909</v>
      </c>
    </row>
    <row r="713" ht="36" customHeight="1" spans="1:4">
      <c r="A713" s="272" t="s">
        <v>586</v>
      </c>
      <c r="B713" s="273">
        <v>1216</v>
      </c>
      <c r="C713" s="383">
        <v>47</v>
      </c>
      <c r="D713" s="382">
        <f t="shared" si="12"/>
        <v>-0.961</v>
      </c>
    </row>
    <row r="714" ht="36" customHeight="1" spans="1:4">
      <c r="A714" s="272" t="s">
        <v>587</v>
      </c>
      <c r="B714" s="273">
        <v>1973</v>
      </c>
      <c r="C714" s="383">
        <v>500</v>
      </c>
      <c r="D714" s="382">
        <f t="shared" si="12"/>
        <v>-0.747</v>
      </c>
    </row>
    <row r="715" ht="36" customHeight="1" spans="1:4">
      <c r="A715" s="272" t="s">
        <v>588</v>
      </c>
      <c r="B715" s="273">
        <v>32</v>
      </c>
      <c r="C715" s="383">
        <v>8025</v>
      </c>
      <c r="D715" s="382">
        <f t="shared" si="12"/>
        <v>249.781</v>
      </c>
    </row>
    <row r="716" ht="36" customHeight="1" spans="1:4">
      <c r="A716" s="272" t="s">
        <v>589</v>
      </c>
      <c r="B716" s="381">
        <f>SUM(B717:B718)</f>
        <v>112</v>
      </c>
      <c r="C716" s="381">
        <f>SUM(C717:C718)</f>
        <v>8</v>
      </c>
      <c r="D716" s="382">
        <f t="shared" si="12"/>
        <v>-0.929</v>
      </c>
    </row>
    <row r="717" ht="36" customHeight="1" spans="1:4">
      <c r="A717" s="272" t="s">
        <v>590</v>
      </c>
      <c r="B717" s="273">
        <v>112</v>
      </c>
      <c r="C717" s="383">
        <v>8</v>
      </c>
      <c r="D717" s="382">
        <f t="shared" si="12"/>
        <v>-0.929</v>
      </c>
    </row>
    <row r="718" ht="36" customHeight="1" spans="1:4">
      <c r="A718" s="272" t="s">
        <v>591</v>
      </c>
      <c r="B718" s="273"/>
      <c r="C718" s="383">
        <v>0</v>
      </c>
      <c r="D718" s="382" t="str">
        <f t="shared" si="12"/>
        <v/>
      </c>
    </row>
    <row r="719" ht="36" customHeight="1" spans="1:4">
      <c r="A719" s="272" t="s">
        <v>592</v>
      </c>
      <c r="B719" s="381">
        <f>SUM(B720:B722)</f>
        <v>96</v>
      </c>
      <c r="C719" s="381">
        <f>SUM(C720:C722)</f>
        <v>87</v>
      </c>
      <c r="D719" s="382">
        <f t="shared" ref="D719:D782" si="13">IF(B719&lt;&gt;0,C719/B719-1,"")</f>
        <v>-0.094</v>
      </c>
    </row>
    <row r="720" ht="36" customHeight="1" spans="1:4">
      <c r="A720" s="272" t="s">
        <v>593</v>
      </c>
      <c r="B720" s="273">
        <v>84</v>
      </c>
      <c r="C720" s="383">
        <v>70</v>
      </c>
      <c r="D720" s="382">
        <f t="shared" si="13"/>
        <v>-0.167</v>
      </c>
    </row>
    <row r="721" ht="36" customHeight="1" spans="1:4">
      <c r="A721" s="272" t="s">
        <v>594</v>
      </c>
      <c r="B721" s="273">
        <v>12</v>
      </c>
      <c r="C721" s="383">
        <v>17</v>
      </c>
      <c r="D721" s="382">
        <f t="shared" si="13"/>
        <v>0.417</v>
      </c>
    </row>
    <row r="722" ht="36" customHeight="1" spans="1:4">
      <c r="A722" s="272" t="s">
        <v>595</v>
      </c>
      <c r="B722" s="273"/>
      <c r="C722" s="383">
        <v>0</v>
      </c>
      <c r="D722" s="382" t="str">
        <f t="shared" si="13"/>
        <v/>
      </c>
    </row>
    <row r="723" ht="36" customHeight="1" spans="1:4">
      <c r="A723" s="272" t="s">
        <v>596</v>
      </c>
      <c r="B723" s="381">
        <f>SUM(B724:B727)</f>
        <v>12752</v>
      </c>
      <c r="C723" s="381">
        <f>SUM(C724:C727)</f>
        <v>12841</v>
      </c>
      <c r="D723" s="382">
        <f t="shared" si="13"/>
        <v>0.007</v>
      </c>
    </row>
    <row r="724" ht="36" customHeight="1" spans="1:4">
      <c r="A724" s="272" t="s">
        <v>597</v>
      </c>
      <c r="B724" s="273">
        <v>5832</v>
      </c>
      <c r="C724" s="383">
        <v>5792</v>
      </c>
      <c r="D724" s="382">
        <f t="shared" si="13"/>
        <v>-0.007</v>
      </c>
    </row>
    <row r="725" ht="36" customHeight="1" spans="1:4">
      <c r="A725" s="272" t="s">
        <v>598</v>
      </c>
      <c r="B725" s="273">
        <v>3382</v>
      </c>
      <c r="C725" s="383">
        <v>3430</v>
      </c>
      <c r="D725" s="382">
        <f t="shared" si="13"/>
        <v>0.014</v>
      </c>
    </row>
    <row r="726" ht="36" customHeight="1" spans="1:4">
      <c r="A726" s="272" t="s">
        <v>599</v>
      </c>
      <c r="B726" s="273">
        <v>2653</v>
      </c>
      <c r="C726" s="383">
        <v>2708</v>
      </c>
      <c r="D726" s="382">
        <f t="shared" si="13"/>
        <v>0.021</v>
      </c>
    </row>
    <row r="727" ht="36" customHeight="1" spans="1:4">
      <c r="A727" s="272" t="s">
        <v>600</v>
      </c>
      <c r="B727" s="273">
        <v>885</v>
      </c>
      <c r="C727" s="383">
        <v>911</v>
      </c>
      <c r="D727" s="382">
        <f t="shared" si="13"/>
        <v>0.029</v>
      </c>
    </row>
    <row r="728" ht="36" customHeight="1" spans="1:4">
      <c r="A728" s="272" t="s">
        <v>601</v>
      </c>
      <c r="B728" s="381">
        <f>SUM(B729:B731)</f>
        <v>8290</v>
      </c>
      <c r="C728" s="381">
        <f>SUM(C729:C731)</f>
        <v>251204</v>
      </c>
      <c r="D728" s="382">
        <f t="shared" si="13"/>
        <v>29.302</v>
      </c>
    </row>
    <row r="729" ht="36" customHeight="1" spans="1:4">
      <c r="A729" s="272" t="s">
        <v>602</v>
      </c>
      <c r="B729" s="273">
        <v>2268</v>
      </c>
      <c r="C729" s="383">
        <v>1204</v>
      </c>
      <c r="D729" s="382">
        <f t="shared" si="13"/>
        <v>-0.469</v>
      </c>
    </row>
    <row r="730" ht="36" customHeight="1" spans="1:4">
      <c r="A730" s="272" t="s">
        <v>603</v>
      </c>
      <c r="B730" s="273">
        <v>6022</v>
      </c>
      <c r="C730" s="383">
        <v>250000</v>
      </c>
      <c r="D730" s="382">
        <f t="shared" si="13"/>
        <v>40.514</v>
      </c>
    </row>
    <row r="731" ht="36" customHeight="1" spans="1:4">
      <c r="A731" s="272" t="s">
        <v>604</v>
      </c>
      <c r="B731" s="273"/>
      <c r="C731" s="383">
        <v>0</v>
      </c>
      <c r="D731" s="382" t="str">
        <f t="shared" si="13"/>
        <v/>
      </c>
    </row>
    <row r="732" ht="36" customHeight="1" spans="1:4">
      <c r="A732" s="272" t="s">
        <v>605</v>
      </c>
      <c r="B732" s="381">
        <f>SUM(B733:B735)</f>
        <v>180</v>
      </c>
      <c r="C732" s="381">
        <f>SUM(C733:C735)</f>
        <v>0</v>
      </c>
      <c r="D732" s="382">
        <f t="shared" si="13"/>
        <v>-1</v>
      </c>
    </row>
    <row r="733" ht="36" customHeight="1" spans="1:4">
      <c r="A733" s="272" t="s">
        <v>606</v>
      </c>
      <c r="B733" s="273"/>
      <c r="C733" s="383">
        <v>0</v>
      </c>
      <c r="D733" s="382" t="str">
        <f t="shared" si="13"/>
        <v/>
      </c>
    </row>
    <row r="734" ht="36" customHeight="1" spans="1:4">
      <c r="A734" s="272" t="s">
        <v>607</v>
      </c>
      <c r="B734" s="273">
        <v>180</v>
      </c>
      <c r="C734" s="383">
        <v>0</v>
      </c>
      <c r="D734" s="382">
        <f t="shared" si="13"/>
        <v>-1</v>
      </c>
    </row>
    <row r="735" ht="36" customHeight="1" spans="1:4">
      <c r="A735" s="272" t="s">
        <v>608</v>
      </c>
      <c r="B735" s="273"/>
      <c r="C735" s="383">
        <v>0</v>
      </c>
      <c r="D735" s="382" t="str">
        <f t="shared" si="13"/>
        <v/>
      </c>
    </row>
    <row r="736" ht="36" customHeight="1" spans="1:4">
      <c r="A736" s="272" t="s">
        <v>609</v>
      </c>
      <c r="B736" s="381">
        <f>SUM(B737:B738)</f>
        <v>8</v>
      </c>
      <c r="C736" s="381">
        <f>SUM(C737:C738)</f>
        <v>0</v>
      </c>
      <c r="D736" s="382">
        <f t="shared" si="13"/>
        <v>-1</v>
      </c>
    </row>
    <row r="737" ht="36" customHeight="1" spans="1:4">
      <c r="A737" s="272" t="s">
        <v>610</v>
      </c>
      <c r="B737" s="273">
        <v>8</v>
      </c>
      <c r="C737" s="383">
        <v>0</v>
      </c>
      <c r="D737" s="382">
        <f t="shared" si="13"/>
        <v>-1</v>
      </c>
    </row>
    <row r="738" ht="36" customHeight="1" spans="1:4">
      <c r="A738" s="272" t="s">
        <v>611</v>
      </c>
      <c r="B738" s="273"/>
      <c r="C738" s="383">
        <v>0</v>
      </c>
      <c r="D738" s="382" t="str">
        <f t="shared" si="13"/>
        <v/>
      </c>
    </row>
    <row r="739" ht="36" customHeight="1" spans="1:4">
      <c r="A739" s="272" t="s">
        <v>612</v>
      </c>
      <c r="B739" s="381">
        <f>SUM(B740:B747)</f>
        <v>1170</v>
      </c>
      <c r="C739" s="381">
        <f>SUM(C740:C747)</f>
        <v>1472</v>
      </c>
      <c r="D739" s="382">
        <f t="shared" si="13"/>
        <v>0.258</v>
      </c>
    </row>
    <row r="740" ht="36" customHeight="1" spans="1:4">
      <c r="A740" s="272" t="s">
        <v>82</v>
      </c>
      <c r="B740" s="273">
        <v>1015</v>
      </c>
      <c r="C740" s="383">
        <v>827</v>
      </c>
      <c r="D740" s="382">
        <f t="shared" si="13"/>
        <v>-0.185</v>
      </c>
    </row>
    <row r="741" ht="36" customHeight="1" spans="1:4">
      <c r="A741" s="272" t="s">
        <v>83</v>
      </c>
      <c r="B741" s="273"/>
      <c r="C741" s="383">
        <v>0</v>
      </c>
      <c r="D741" s="382" t="str">
        <f t="shared" si="13"/>
        <v/>
      </c>
    </row>
    <row r="742" ht="36" customHeight="1" spans="1:4">
      <c r="A742" s="272" t="s">
        <v>84</v>
      </c>
      <c r="B742" s="273"/>
      <c r="C742" s="383">
        <v>0</v>
      </c>
      <c r="D742" s="382" t="str">
        <f t="shared" si="13"/>
        <v/>
      </c>
    </row>
    <row r="743" ht="36" customHeight="1" spans="1:4">
      <c r="A743" s="272" t="s">
        <v>123</v>
      </c>
      <c r="B743" s="273">
        <v>25</v>
      </c>
      <c r="C743" s="383">
        <v>100</v>
      </c>
      <c r="D743" s="382">
        <f t="shared" si="13"/>
        <v>3</v>
      </c>
    </row>
    <row r="744" ht="36" customHeight="1" spans="1:4">
      <c r="A744" s="272" t="s">
        <v>613</v>
      </c>
      <c r="B744" s="273">
        <v>20</v>
      </c>
      <c r="C744" s="383">
        <v>3</v>
      </c>
      <c r="D744" s="382">
        <f t="shared" si="13"/>
        <v>-0.85</v>
      </c>
    </row>
    <row r="745" ht="36" customHeight="1" spans="1:4">
      <c r="A745" s="272" t="s">
        <v>614</v>
      </c>
      <c r="B745" s="273">
        <v>27</v>
      </c>
      <c r="C745" s="383">
        <v>42</v>
      </c>
      <c r="D745" s="382">
        <f t="shared" si="13"/>
        <v>0.556</v>
      </c>
    </row>
    <row r="746" ht="36" customHeight="1" spans="1:4">
      <c r="A746" s="272" t="s">
        <v>91</v>
      </c>
      <c r="B746" s="273"/>
      <c r="C746" s="383">
        <v>0</v>
      </c>
      <c r="D746" s="382" t="str">
        <f t="shared" si="13"/>
        <v/>
      </c>
    </row>
    <row r="747" ht="36" customHeight="1" spans="1:4">
      <c r="A747" s="272" t="s">
        <v>615</v>
      </c>
      <c r="B747" s="273">
        <v>83</v>
      </c>
      <c r="C747" s="383">
        <v>500</v>
      </c>
      <c r="D747" s="382">
        <f t="shared" si="13"/>
        <v>5.024</v>
      </c>
    </row>
    <row r="748" ht="36" customHeight="1" spans="1:4">
      <c r="A748" s="272" t="s">
        <v>616</v>
      </c>
      <c r="B748" s="381">
        <f>SUM(B749)</f>
        <v>25</v>
      </c>
      <c r="C748" s="381">
        <f>SUM(C749)</f>
        <v>20</v>
      </c>
      <c r="D748" s="382">
        <f t="shared" si="13"/>
        <v>-0.2</v>
      </c>
    </row>
    <row r="749" ht="36" customHeight="1" spans="1:4">
      <c r="A749" s="272" t="s">
        <v>617</v>
      </c>
      <c r="B749" s="273">
        <v>25</v>
      </c>
      <c r="C749" s="383">
        <v>20</v>
      </c>
      <c r="D749" s="382">
        <f t="shared" si="13"/>
        <v>-0.2</v>
      </c>
    </row>
    <row r="750" ht="36" customHeight="1" spans="1:4">
      <c r="A750" s="272" t="s">
        <v>618</v>
      </c>
      <c r="B750" s="381">
        <f>SUM(B751)</f>
        <v>1638</v>
      </c>
      <c r="C750" s="381">
        <f>SUM(C751)</f>
        <v>114</v>
      </c>
      <c r="D750" s="382">
        <f t="shared" si="13"/>
        <v>-0.93</v>
      </c>
    </row>
    <row r="751" ht="36" customHeight="1" spans="1:4">
      <c r="A751" s="272" t="s">
        <v>619</v>
      </c>
      <c r="B751" s="273">
        <v>1638</v>
      </c>
      <c r="C751" s="383">
        <v>114</v>
      </c>
      <c r="D751" s="382">
        <f t="shared" si="13"/>
        <v>-0.93</v>
      </c>
    </row>
    <row r="752" ht="36" customHeight="1" spans="1:4">
      <c r="A752" s="269" t="s">
        <v>52</v>
      </c>
      <c r="B752" s="379">
        <f>SUM(B753,B763,B767,B776,B783,B790,B796,B799,B802,B804,B806,B812,B814,B816,B831)</f>
        <v>10465</v>
      </c>
      <c r="C752" s="379">
        <f>SUM(C753,C763,C767,C776,C783,C790,C796,C799,C802,C804,C806,C812,C814,C816,C831)</f>
        <v>12477</v>
      </c>
      <c r="D752" s="380">
        <f t="shared" si="13"/>
        <v>0.192</v>
      </c>
    </row>
    <row r="753" ht="36" customHeight="1" spans="1:4">
      <c r="A753" s="272" t="s">
        <v>620</v>
      </c>
      <c r="B753" s="381">
        <f>SUM(B754:B762)</f>
        <v>7395</v>
      </c>
      <c r="C753" s="381">
        <f>SUM(C754:C762)</f>
        <v>6748</v>
      </c>
      <c r="D753" s="382">
        <f t="shared" si="13"/>
        <v>-0.087</v>
      </c>
    </row>
    <row r="754" ht="36" customHeight="1" spans="1:4">
      <c r="A754" s="272" t="s">
        <v>82</v>
      </c>
      <c r="B754" s="273">
        <v>5311</v>
      </c>
      <c r="C754" s="383">
        <v>4817</v>
      </c>
      <c r="D754" s="382">
        <f t="shared" si="13"/>
        <v>-0.093</v>
      </c>
    </row>
    <row r="755" ht="36" customHeight="1" spans="1:4">
      <c r="A755" s="272" t="s">
        <v>83</v>
      </c>
      <c r="B755" s="273">
        <v>194</v>
      </c>
      <c r="C755" s="383">
        <v>1520</v>
      </c>
      <c r="D755" s="382">
        <f t="shared" si="13"/>
        <v>6.835</v>
      </c>
    </row>
    <row r="756" ht="36" customHeight="1" spans="1:4">
      <c r="A756" s="272" t="s">
        <v>84</v>
      </c>
      <c r="B756" s="273"/>
      <c r="C756" s="383">
        <v>0</v>
      </c>
      <c r="D756" s="382" t="str">
        <f t="shared" si="13"/>
        <v/>
      </c>
    </row>
    <row r="757" ht="36" customHeight="1" spans="1:4">
      <c r="A757" s="272" t="s">
        <v>621</v>
      </c>
      <c r="B757" s="273">
        <v>11</v>
      </c>
      <c r="C757" s="383">
        <v>13</v>
      </c>
      <c r="D757" s="382">
        <f t="shared" si="13"/>
        <v>0.182</v>
      </c>
    </row>
    <row r="758" ht="36" customHeight="1" spans="1:4">
      <c r="A758" s="272" t="s">
        <v>622</v>
      </c>
      <c r="B758" s="273"/>
      <c r="C758" s="383">
        <v>60</v>
      </c>
      <c r="D758" s="382" t="str">
        <f t="shared" si="13"/>
        <v/>
      </c>
    </row>
    <row r="759" ht="36" customHeight="1" spans="1:4">
      <c r="A759" s="272" t="s">
        <v>623</v>
      </c>
      <c r="B759" s="273"/>
      <c r="C759" s="383">
        <v>0</v>
      </c>
      <c r="D759" s="382" t="str">
        <f t="shared" si="13"/>
        <v/>
      </c>
    </row>
    <row r="760" ht="36" customHeight="1" spans="1:4">
      <c r="A760" s="272" t="s">
        <v>624</v>
      </c>
      <c r="B760" s="273"/>
      <c r="C760" s="383">
        <v>45</v>
      </c>
      <c r="D760" s="382" t="str">
        <f t="shared" si="13"/>
        <v/>
      </c>
    </row>
    <row r="761" ht="36" customHeight="1" spans="1:4">
      <c r="A761" s="272" t="s">
        <v>625</v>
      </c>
      <c r="B761" s="273"/>
      <c r="C761" s="383">
        <v>0</v>
      </c>
      <c r="D761" s="382" t="str">
        <f t="shared" si="13"/>
        <v/>
      </c>
    </row>
    <row r="762" ht="36" customHeight="1" spans="1:4">
      <c r="A762" s="272" t="s">
        <v>626</v>
      </c>
      <c r="B762" s="273">
        <v>1879</v>
      </c>
      <c r="C762" s="383">
        <v>293</v>
      </c>
      <c r="D762" s="382">
        <f t="shared" si="13"/>
        <v>-0.844</v>
      </c>
    </row>
    <row r="763" ht="36" customHeight="1" spans="1:4">
      <c r="A763" s="272" t="s">
        <v>627</v>
      </c>
      <c r="B763" s="381">
        <f>SUM(B764:B766)</f>
        <v>148</v>
      </c>
      <c r="C763" s="381">
        <f>SUM(C764:C766)</f>
        <v>71</v>
      </c>
      <c r="D763" s="382">
        <f t="shared" si="13"/>
        <v>-0.52</v>
      </c>
    </row>
    <row r="764" ht="36" customHeight="1" spans="1:4">
      <c r="A764" s="272" t="s">
        <v>628</v>
      </c>
      <c r="B764" s="273">
        <v>71</v>
      </c>
      <c r="C764" s="383">
        <v>71</v>
      </c>
      <c r="D764" s="382">
        <f t="shared" si="13"/>
        <v>0</v>
      </c>
    </row>
    <row r="765" ht="36" customHeight="1" spans="1:4">
      <c r="A765" s="272" t="s">
        <v>629</v>
      </c>
      <c r="B765" s="273"/>
      <c r="C765" s="383">
        <v>0</v>
      </c>
      <c r="D765" s="382" t="str">
        <f t="shared" si="13"/>
        <v/>
      </c>
    </row>
    <row r="766" ht="36" customHeight="1" spans="1:4">
      <c r="A766" s="272" t="s">
        <v>630</v>
      </c>
      <c r="B766" s="273">
        <v>77</v>
      </c>
      <c r="C766" s="383">
        <v>0</v>
      </c>
      <c r="D766" s="382">
        <f t="shared" si="13"/>
        <v>-1</v>
      </c>
    </row>
    <row r="767" ht="36" customHeight="1" spans="1:4">
      <c r="A767" s="272" t="s">
        <v>631</v>
      </c>
      <c r="B767" s="381">
        <f>SUM(B768:B775)</f>
        <v>161</v>
      </c>
      <c r="C767" s="381">
        <f>SUM(C768:C775)</f>
        <v>156</v>
      </c>
      <c r="D767" s="382">
        <f t="shared" si="13"/>
        <v>-0.031</v>
      </c>
    </row>
    <row r="768" ht="36" customHeight="1" spans="1:4">
      <c r="A768" s="272" t="s">
        <v>632</v>
      </c>
      <c r="B768" s="273"/>
      <c r="C768" s="383">
        <v>30</v>
      </c>
      <c r="D768" s="382" t="str">
        <f t="shared" si="13"/>
        <v/>
      </c>
    </row>
    <row r="769" ht="36" customHeight="1" spans="1:4">
      <c r="A769" s="272" t="s">
        <v>633</v>
      </c>
      <c r="B769" s="273"/>
      <c r="C769" s="383">
        <v>0</v>
      </c>
      <c r="D769" s="382" t="str">
        <f t="shared" si="13"/>
        <v/>
      </c>
    </row>
    <row r="770" ht="36" customHeight="1" spans="1:4">
      <c r="A770" s="272" t="s">
        <v>634</v>
      </c>
      <c r="B770" s="273"/>
      <c r="C770" s="383">
        <v>0</v>
      </c>
      <c r="D770" s="382" t="str">
        <f t="shared" si="13"/>
        <v/>
      </c>
    </row>
    <row r="771" ht="36" customHeight="1" spans="1:4">
      <c r="A771" s="272" t="s">
        <v>635</v>
      </c>
      <c r="B771" s="273">
        <v>110</v>
      </c>
      <c r="C771" s="383">
        <v>126</v>
      </c>
      <c r="D771" s="382">
        <f t="shared" si="13"/>
        <v>0.145</v>
      </c>
    </row>
    <row r="772" ht="36" customHeight="1" spans="1:4">
      <c r="A772" s="272" t="s">
        <v>636</v>
      </c>
      <c r="B772" s="273"/>
      <c r="C772" s="383">
        <v>0</v>
      </c>
      <c r="D772" s="382" t="str">
        <f t="shared" si="13"/>
        <v/>
      </c>
    </row>
    <row r="773" ht="36" customHeight="1" spans="1:4">
      <c r="A773" s="272" t="s">
        <v>637</v>
      </c>
      <c r="B773" s="273"/>
      <c r="C773" s="383">
        <v>0</v>
      </c>
      <c r="D773" s="382" t="str">
        <f t="shared" si="13"/>
        <v/>
      </c>
    </row>
    <row r="774" ht="36" customHeight="1" spans="1:4">
      <c r="A774" s="272" t="s">
        <v>638</v>
      </c>
      <c r="B774" s="273"/>
      <c r="C774" s="383">
        <v>0</v>
      </c>
      <c r="D774" s="382" t="str">
        <f t="shared" si="13"/>
        <v/>
      </c>
    </row>
    <row r="775" ht="36" customHeight="1" spans="1:4">
      <c r="A775" s="272" t="s">
        <v>639</v>
      </c>
      <c r="B775" s="273">
        <v>51</v>
      </c>
      <c r="C775" s="383">
        <v>0</v>
      </c>
      <c r="D775" s="382">
        <f t="shared" si="13"/>
        <v>-1</v>
      </c>
    </row>
    <row r="776" ht="36" customHeight="1" spans="1:4">
      <c r="A776" s="272" t="s">
        <v>640</v>
      </c>
      <c r="B776" s="381">
        <f>SUM(B777:B782)</f>
        <v>122</v>
      </c>
      <c r="C776" s="381">
        <f>SUM(C777:C782)</f>
        <v>0</v>
      </c>
      <c r="D776" s="382">
        <f t="shared" si="13"/>
        <v>-1</v>
      </c>
    </row>
    <row r="777" ht="36" customHeight="1" spans="1:4">
      <c r="A777" s="272" t="s">
        <v>641</v>
      </c>
      <c r="B777" s="273"/>
      <c r="C777" s="383">
        <v>0</v>
      </c>
      <c r="D777" s="382" t="str">
        <f t="shared" si="13"/>
        <v/>
      </c>
    </row>
    <row r="778" ht="36" customHeight="1" spans="1:4">
      <c r="A778" s="272" t="s">
        <v>642</v>
      </c>
      <c r="B778" s="273"/>
      <c r="C778" s="383">
        <v>0</v>
      </c>
      <c r="D778" s="382" t="str">
        <f t="shared" si="13"/>
        <v/>
      </c>
    </row>
    <row r="779" ht="36" customHeight="1" spans="1:4">
      <c r="A779" s="272" t="s">
        <v>643</v>
      </c>
      <c r="B779" s="273">
        <v>34</v>
      </c>
      <c r="C779" s="383">
        <v>0</v>
      </c>
      <c r="D779" s="382">
        <f t="shared" si="13"/>
        <v>-1</v>
      </c>
    </row>
    <row r="780" ht="36" customHeight="1" spans="1:4">
      <c r="A780" s="384" t="s">
        <v>644</v>
      </c>
      <c r="B780" s="273"/>
      <c r="C780" s="383">
        <v>0</v>
      </c>
      <c r="D780" s="382" t="str">
        <f t="shared" si="13"/>
        <v/>
      </c>
    </row>
    <row r="781" ht="36" customHeight="1" spans="1:4">
      <c r="A781" s="272" t="s">
        <v>645</v>
      </c>
      <c r="B781" s="273"/>
      <c r="C781" s="383">
        <v>0</v>
      </c>
      <c r="D781" s="382" t="str">
        <f t="shared" si="13"/>
        <v/>
      </c>
    </row>
    <row r="782" ht="36" customHeight="1" spans="1:4">
      <c r="A782" s="384" t="s">
        <v>646</v>
      </c>
      <c r="B782" s="273">
        <v>88</v>
      </c>
      <c r="C782" s="383">
        <v>0</v>
      </c>
      <c r="D782" s="382">
        <f t="shared" si="13"/>
        <v>-1</v>
      </c>
    </row>
    <row r="783" ht="36" customHeight="1" spans="1:4">
      <c r="A783" s="272" t="s">
        <v>647</v>
      </c>
      <c r="B783" s="381">
        <f>SUM(B784:B789)</f>
        <v>26</v>
      </c>
      <c r="C783" s="381">
        <f>SUM(C784:C789)</f>
        <v>293</v>
      </c>
      <c r="D783" s="382">
        <f t="shared" ref="D783:D800" si="14">IF(B783&lt;&gt;0,C783/B783-1,"")</f>
        <v>10.269</v>
      </c>
    </row>
    <row r="784" ht="36" customHeight="1" spans="1:4">
      <c r="A784" s="272" t="s">
        <v>648</v>
      </c>
      <c r="B784" s="273"/>
      <c r="C784" s="383">
        <v>293</v>
      </c>
      <c r="D784" s="382" t="str">
        <f t="shared" si="14"/>
        <v/>
      </c>
    </row>
    <row r="785" ht="36" customHeight="1" spans="1:4">
      <c r="A785" s="272" t="s">
        <v>649</v>
      </c>
      <c r="B785" s="273">
        <v>26</v>
      </c>
      <c r="C785" s="383">
        <v>0</v>
      </c>
      <c r="D785" s="382">
        <f t="shared" si="14"/>
        <v>-1</v>
      </c>
    </row>
    <row r="786" ht="36" customHeight="1" spans="1:4">
      <c r="A786" s="272" t="s">
        <v>650</v>
      </c>
      <c r="B786" s="273"/>
      <c r="C786" s="383">
        <v>0</v>
      </c>
      <c r="D786" s="382" t="str">
        <f t="shared" si="14"/>
        <v/>
      </c>
    </row>
    <row r="787" ht="36" customHeight="1" spans="1:4">
      <c r="A787" s="272" t="s">
        <v>651</v>
      </c>
      <c r="B787" s="273"/>
      <c r="C787" s="383">
        <v>0</v>
      </c>
      <c r="D787" s="382" t="str">
        <f t="shared" si="14"/>
        <v/>
      </c>
    </row>
    <row r="788" ht="36" customHeight="1" spans="1:4">
      <c r="A788" s="272" t="s">
        <v>652</v>
      </c>
      <c r="B788" s="273"/>
      <c r="C788" s="383">
        <v>0</v>
      </c>
      <c r="D788" s="382" t="str">
        <f t="shared" si="14"/>
        <v/>
      </c>
    </row>
    <row r="789" ht="36" customHeight="1" spans="1:4">
      <c r="A789" s="272" t="s">
        <v>653</v>
      </c>
      <c r="B789" s="273"/>
      <c r="C789" s="383">
        <v>0</v>
      </c>
      <c r="D789" s="382" t="str">
        <f t="shared" si="14"/>
        <v/>
      </c>
    </row>
    <row r="790" ht="36" customHeight="1" spans="1:4">
      <c r="A790" s="272" t="s">
        <v>654</v>
      </c>
      <c r="B790" s="381">
        <f>SUM(B791:B795)</f>
        <v>0</v>
      </c>
      <c r="C790" s="381">
        <f>SUM(C791:C795)</f>
        <v>0</v>
      </c>
      <c r="D790" s="382" t="str">
        <f t="shared" si="14"/>
        <v/>
      </c>
    </row>
    <row r="791" ht="36" customHeight="1" spans="1:4">
      <c r="A791" s="272" t="s">
        <v>655</v>
      </c>
      <c r="B791" s="273"/>
      <c r="C791" s="383">
        <v>0</v>
      </c>
      <c r="D791" s="382" t="str">
        <f t="shared" si="14"/>
        <v/>
      </c>
    </row>
    <row r="792" ht="36" customHeight="1" spans="1:4">
      <c r="A792" s="272" t="s">
        <v>656</v>
      </c>
      <c r="B792" s="273"/>
      <c r="C792" s="383">
        <v>0</v>
      </c>
      <c r="D792" s="382" t="str">
        <f t="shared" si="14"/>
        <v/>
      </c>
    </row>
    <row r="793" ht="36" customHeight="1" spans="1:4">
      <c r="A793" s="272" t="s">
        <v>657</v>
      </c>
      <c r="B793" s="273"/>
      <c r="C793" s="383">
        <v>0</v>
      </c>
      <c r="D793" s="382" t="str">
        <f t="shared" si="14"/>
        <v/>
      </c>
    </row>
    <row r="794" ht="36" customHeight="1" spans="1:4">
      <c r="A794" s="272" t="s">
        <v>658</v>
      </c>
      <c r="B794" s="273"/>
      <c r="C794" s="383">
        <v>0</v>
      </c>
      <c r="D794" s="382" t="str">
        <f t="shared" si="14"/>
        <v/>
      </c>
    </row>
    <row r="795" ht="36" customHeight="1" spans="1:4">
      <c r="A795" s="272" t="s">
        <v>659</v>
      </c>
      <c r="B795" s="273"/>
      <c r="C795" s="383">
        <v>0</v>
      </c>
      <c r="D795" s="382" t="str">
        <f t="shared" si="14"/>
        <v/>
      </c>
    </row>
    <row r="796" ht="36" customHeight="1" spans="1:4">
      <c r="A796" s="272" t="s">
        <v>660</v>
      </c>
      <c r="B796" s="381">
        <f>SUM(B797:B798)</f>
        <v>38</v>
      </c>
      <c r="C796" s="381">
        <f>SUM(C797:C798)</f>
        <v>0</v>
      </c>
      <c r="D796" s="382">
        <f t="shared" si="14"/>
        <v>-1</v>
      </c>
    </row>
    <row r="797" ht="36" customHeight="1" spans="1:4">
      <c r="A797" s="272" t="s">
        <v>661</v>
      </c>
      <c r="B797" s="273"/>
      <c r="C797" s="383">
        <v>0</v>
      </c>
      <c r="D797" s="382" t="str">
        <f t="shared" si="14"/>
        <v/>
      </c>
    </row>
    <row r="798" ht="36" customHeight="1" spans="1:4">
      <c r="A798" s="272" t="s">
        <v>662</v>
      </c>
      <c r="B798" s="273">
        <v>38</v>
      </c>
      <c r="C798" s="383">
        <v>0</v>
      </c>
      <c r="D798" s="382">
        <f t="shared" si="14"/>
        <v>-1</v>
      </c>
    </row>
    <row r="799" ht="36" customHeight="1" spans="1:4">
      <c r="A799" s="272" t="s">
        <v>663</v>
      </c>
      <c r="B799" s="381">
        <f>SUM(B800:B801)</f>
        <v>0</v>
      </c>
      <c r="C799" s="381">
        <f>SUM(C800:C801)</f>
        <v>0</v>
      </c>
      <c r="D799" s="382" t="str">
        <f t="shared" si="14"/>
        <v/>
      </c>
    </row>
    <row r="800" ht="36" customHeight="1" spans="1:4">
      <c r="A800" s="272" t="s">
        <v>664</v>
      </c>
      <c r="B800" s="273"/>
      <c r="C800" s="383">
        <v>0</v>
      </c>
      <c r="D800" s="382" t="str">
        <f t="shared" si="14"/>
        <v/>
      </c>
    </row>
    <row r="801" ht="36" customHeight="1" spans="1:4">
      <c r="A801" s="272" t="s">
        <v>665</v>
      </c>
      <c r="B801" s="273"/>
      <c r="C801" s="383">
        <v>0</v>
      </c>
      <c r="D801" s="382"/>
    </row>
    <row r="802" ht="36" customHeight="1" spans="1:4">
      <c r="A802" s="272" t="s">
        <v>666</v>
      </c>
      <c r="B802" s="381">
        <f>B803</f>
        <v>0</v>
      </c>
      <c r="C802" s="381">
        <f>C803</f>
        <v>0</v>
      </c>
      <c r="D802" s="382" t="str">
        <f t="shared" ref="D802:D819" si="15">IF(B802&lt;&gt;0,C802/B802-1,"")</f>
        <v/>
      </c>
    </row>
    <row r="803" ht="36" customHeight="1" spans="1:4">
      <c r="A803" s="272" t="s">
        <v>667</v>
      </c>
      <c r="B803" s="273"/>
      <c r="C803" s="383">
        <v>0</v>
      </c>
      <c r="D803" s="382" t="str">
        <f t="shared" si="15"/>
        <v/>
      </c>
    </row>
    <row r="804" ht="36" customHeight="1" spans="1:4">
      <c r="A804" s="272" t="s">
        <v>668</v>
      </c>
      <c r="B804" s="381">
        <f>B805</f>
        <v>1230</v>
      </c>
      <c r="C804" s="381">
        <f>C805</f>
        <v>20</v>
      </c>
      <c r="D804" s="382">
        <f t="shared" si="15"/>
        <v>-0.984</v>
      </c>
    </row>
    <row r="805" ht="36" customHeight="1" spans="1:4">
      <c r="A805" s="272" t="s">
        <v>669</v>
      </c>
      <c r="B805" s="273">
        <v>1230</v>
      </c>
      <c r="C805" s="383">
        <v>20</v>
      </c>
      <c r="D805" s="382">
        <f t="shared" si="15"/>
        <v>-0.984</v>
      </c>
    </row>
    <row r="806" ht="36" customHeight="1" spans="1:4">
      <c r="A806" s="272" t="s">
        <v>670</v>
      </c>
      <c r="B806" s="381">
        <f>SUM(B807:B811)</f>
        <v>698</v>
      </c>
      <c r="C806" s="381">
        <f>SUM(C807:C811)</f>
        <v>507</v>
      </c>
      <c r="D806" s="382">
        <f t="shared" si="15"/>
        <v>-0.274</v>
      </c>
    </row>
    <row r="807" ht="36" customHeight="1" spans="1:4">
      <c r="A807" s="272" t="s">
        <v>671</v>
      </c>
      <c r="B807" s="273">
        <v>86</v>
      </c>
      <c r="C807" s="383">
        <v>86</v>
      </c>
      <c r="D807" s="382">
        <f t="shared" si="15"/>
        <v>0</v>
      </c>
    </row>
    <row r="808" ht="36" customHeight="1" spans="1:4">
      <c r="A808" s="272" t="s">
        <v>672</v>
      </c>
      <c r="B808" s="273">
        <v>612</v>
      </c>
      <c r="C808" s="383">
        <v>421</v>
      </c>
      <c r="D808" s="382">
        <f t="shared" si="15"/>
        <v>-0.312</v>
      </c>
    </row>
    <row r="809" ht="36" customHeight="1" spans="1:4">
      <c r="A809" s="385" t="s">
        <v>673</v>
      </c>
      <c r="B809" s="273"/>
      <c r="C809" s="383">
        <v>0</v>
      </c>
      <c r="D809" s="382" t="str">
        <f t="shared" si="15"/>
        <v/>
      </c>
    </row>
    <row r="810" ht="36" customHeight="1" spans="1:4">
      <c r="A810" s="272" t="s">
        <v>674</v>
      </c>
      <c r="B810" s="273"/>
      <c r="C810" s="383">
        <v>0</v>
      </c>
      <c r="D810" s="382" t="str">
        <f t="shared" si="15"/>
        <v/>
      </c>
    </row>
    <row r="811" ht="36" customHeight="1" spans="1:4">
      <c r="A811" s="272" t="s">
        <v>675</v>
      </c>
      <c r="B811" s="273"/>
      <c r="C811" s="383">
        <v>0</v>
      </c>
      <c r="D811" s="382" t="str">
        <f t="shared" si="15"/>
        <v/>
      </c>
    </row>
    <row r="812" ht="36" customHeight="1" spans="1:4">
      <c r="A812" s="272" t="s">
        <v>676</v>
      </c>
      <c r="B812" s="381">
        <f>B813</f>
        <v>467</v>
      </c>
      <c r="C812" s="381">
        <f>C813</f>
        <v>0</v>
      </c>
      <c r="D812" s="382">
        <f t="shared" si="15"/>
        <v>-1</v>
      </c>
    </row>
    <row r="813" ht="36" customHeight="1" spans="1:4">
      <c r="A813" s="272" t="s">
        <v>677</v>
      </c>
      <c r="B813" s="273">
        <v>467</v>
      </c>
      <c r="C813" s="383">
        <v>0</v>
      </c>
      <c r="D813" s="382">
        <f t="shared" si="15"/>
        <v>-1</v>
      </c>
    </row>
    <row r="814" ht="36" customHeight="1" spans="1:4">
      <c r="A814" s="272" t="s">
        <v>678</v>
      </c>
      <c r="B814" s="381">
        <f>B815</f>
        <v>0</v>
      </c>
      <c r="C814" s="381">
        <f>C815</f>
        <v>0</v>
      </c>
      <c r="D814" s="382" t="str">
        <f t="shared" si="15"/>
        <v/>
      </c>
    </row>
    <row r="815" ht="36" customHeight="1" spans="1:4">
      <c r="A815" s="272" t="s">
        <v>679</v>
      </c>
      <c r="B815" s="273"/>
      <c r="C815" s="383">
        <v>0</v>
      </c>
      <c r="D815" s="382" t="str">
        <f t="shared" si="15"/>
        <v/>
      </c>
    </row>
    <row r="816" ht="36" customHeight="1" spans="1:4">
      <c r="A816" s="272" t="s">
        <v>680</v>
      </c>
      <c r="B816" s="381">
        <f>SUM(B817:B830)</f>
        <v>0</v>
      </c>
      <c r="C816" s="381">
        <f>SUM(C817:C830)</f>
        <v>0</v>
      </c>
      <c r="D816" s="382" t="str">
        <f t="shared" si="15"/>
        <v/>
      </c>
    </row>
    <row r="817" ht="36" customHeight="1" spans="1:4">
      <c r="A817" s="272" t="s">
        <v>82</v>
      </c>
      <c r="B817" s="273"/>
      <c r="C817" s="383">
        <v>0</v>
      </c>
      <c r="D817" s="382" t="str">
        <f t="shared" si="15"/>
        <v/>
      </c>
    </row>
    <row r="818" ht="36" customHeight="1" spans="1:4">
      <c r="A818" s="272" t="s">
        <v>83</v>
      </c>
      <c r="B818" s="273"/>
      <c r="C818" s="383">
        <v>0</v>
      </c>
      <c r="D818" s="382" t="str">
        <f t="shared" si="15"/>
        <v/>
      </c>
    </row>
    <row r="819" ht="36" customHeight="1" spans="1:4">
      <c r="A819" s="272" t="s">
        <v>84</v>
      </c>
      <c r="B819" s="273"/>
      <c r="C819" s="383">
        <v>0</v>
      </c>
      <c r="D819" s="382" t="str">
        <f t="shared" si="15"/>
        <v/>
      </c>
    </row>
    <row r="820" ht="36" customHeight="1" spans="1:4">
      <c r="A820" s="272" t="s">
        <v>681</v>
      </c>
      <c r="B820" s="273"/>
      <c r="C820" s="381">
        <v>0</v>
      </c>
      <c r="D820" s="382"/>
    </row>
    <row r="821" ht="36" customHeight="1" spans="1:4">
      <c r="A821" s="272" t="s">
        <v>682</v>
      </c>
      <c r="B821" s="273"/>
      <c r="C821" s="381">
        <v>0</v>
      </c>
      <c r="D821" s="382" t="str">
        <f t="shared" ref="D821:D884" si="16">IF(B821&lt;&gt;0,C821/B821-1,"")</f>
        <v/>
      </c>
    </row>
    <row r="822" ht="36" customHeight="1" spans="1:4">
      <c r="A822" s="272" t="s">
        <v>683</v>
      </c>
      <c r="B822" s="273"/>
      <c r="C822" s="383">
        <v>0</v>
      </c>
      <c r="D822" s="382" t="str">
        <f t="shared" si="16"/>
        <v/>
      </c>
    </row>
    <row r="823" ht="36" customHeight="1" spans="1:4">
      <c r="A823" s="384" t="s">
        <v>684</v>
      </c>
      <c r="B823" s="273"/>
      <c r="C823" s="383">
        <v>0</v>
      </c>
      <c r="D823" s="382" t="str">
        <f t="shared" si="16"/>
        <v/>
      </c>
    </row>
    <row r="824" ht="36" customHeight="1" spans="1:4">
      <c r="A824" s="272" t="s">
        <v>685</v>
      </c>
      <c r="B824" s="273"/>
      <c r="C824" s="383">
        <v>0</v>
      </c>
      <c r="D824" s="382" t="str">
        <f t="shared" si="16"/>
        <v/>
      </c>
    </row>
    <row r="825" ht="36" customHeight="1" spans="1:4">
      <c r="A825" s="272" t="s">
        <v>686</v>
      </c>
      <c r="B825" s="273"/>
      <c r="C825" s="381">
        <v>0</v>
      </c>
      <c r="D825" s="382" t="str">
        <f t="shared" si="16"/>
        <v/>
      </c>
    </row>
    <row r="826" ht="36" customHeight="1" spans="1:4">
      <c r="A826" s="272" t="s">
        <v>687</v>
      </c>
      <c r="B826" s="273"/>
      <c r="C826" s="381">
        <v>0</v>
      </c>
      <c r="D826" s="382" t="str">
        <f t="shared" si="16"/>
        <v/>
      </c>
    </row>
    <row r="827" ht="36" customHeight="1" spans="1:4">
      <c r="A827" s="272" t="s">
        <v>123</v>
      </c>
      <c r="B827" s="273"/>
      <c r="C827" s="383">
        <v>0</v>
      </c>
      <c r="D827" s="382" t="str">
        <f t="shared" si="16"/>
        <v/>
      </c>
    </row>
    <row r="828" ht="36" customHeight="1" spans="1:4">
      <c r="A828" s="384" t="s">
        <v>688</v>
      </c>
      <c r="B828" s="273"/>
      <c r="C828" s="383">
        <v>0</v>
      </c>
      <c r="D828" s="382" t="str">
        <f t="shared" si="16"/>
        <v/>
      </c>
    </row>
    <row r="829" ht="36" customHeight="1" spans="1:4">
      <c r="A829" s="272" t="s">
        <v>91</v>
      </c>
      <c r="B829" s="273"/>
      <c r="C829" s="383">
        <v>0</v>
      </c>
      <c r="D829" s="382" t="str">
        <f t="shared" si="16"/>
        <v/>
      </c>
    </row>
    <row r="830" ht="36" customHeight="1" spans="1:4">
      <c r="A830" s="384" t="s">
        <v>689</v>
      </c>
      <c r="B830" s="273"/>
      <c r="C830" s="383">
        <v>0</v>
      </c>
      <c r="D830" s="382" t="str">
        <f t="shared" si="16"/>
        <v/>
      </c>
    </row>
    <row r="831" ht="36" customHeight="1" spans="1:4">
      <c r="A831" s="272" t="s">
        <v>690</v>
      </c>
      <c r="B831" s="381">
        <f>B832</f>
        <v>180</v>
      </c>
      <c r="C831" s="381">
        <f>C832</f>
        <v>4682</v>
      </c>
      <c r="D831" s="382">
        <f t="shared" si="16"/>
        <v>25.011</v>
      </c>
    </row>
    <row r="832" ht="36" customHeight="1" spans="1:4">
      <c r="A832" s="384" t="s">
        <v>691</v>
      </c>
      <c r="B832" s="273">
        <v>180</v>
      </c>
      <c r="C832" s="383">
        <v>4682</v>
      </c>
      <c r="D832" s="382">
        <f t="shared" si="16"/>
        <v>25.011</v>
      </c>
    </row>
    <row r="833" ht="36" customHeight="1" spans="1:4">
      <c r="A833" s="269" t="s">
        <v>53</v>
      </c>
      <c r="B833" s="379">
        <f>SUM(B834,B845,B847,B850,B852,B854)</f>
        <v>12600</v>
      </c>
      <c r="C833" s="379">
        <f>SUM(C834,C845,C847,C850,C852,C854)</f>
        <v>20170</v>
      </c>
      <c r="D833" s="380">
        <f t="shared" si="16"/>
        <v>0.601</v>
      </c>
    </row>
    <row r="834" ht="36" customHeight="1" spans="1:4">
      <c r="A834" s="272" t="s">
        <v>692</v>
      </c>
      <c r="B834" s="381">
        <f>SUM(B835:B844)</f>
        <v>3533</v>
      </c>
      <c r="C834" s="381">
        <f>SUM(C835:C844)</f>
        <v>3839</v>
      </c>
      <c r="D834" s="382">
        <f t="shared" si="16"/>
        <v>0.087</v>
      </c>
    </row>
    <row r="835" ht="36" customHeight="1" spans="1:4">
      <c r="A835" s="272" t="s">
        <v>82</v>
      </c>
      <c r="B835" s="273">
        <v>1586</v>
      </c>
      <c r="C835" s="383">
        <v>1222</v>
      </c>
      <c r="D835" s="382">
        <f t="shared" si="16"/>
        <v>-0.23</v>
      </c>
    </row>
    <row r="836" ht="36" customHeight="1" spans="1:4">
      <c r="A836" s="272" t="s">
        <v>83</v>
      </c>
      <c r="B836" s="273"/>
      <c r="C836" s="383">
        <v>0</v>
      </c>
      <c r="D836" s="382" t="str">
        <f t="shared" si="16"/>
        <v/>
      </c>
    </row>
    <row r="837" ht="36" customHeight="1" spans="1:4">
      <c r="A837" s="272" t="s">
        <v>84</v>
      </c>
      <c r="B837" s="273"/>
      <c r="C837" s="383">
        <v>0</v>
      </c>
      <c r="D837" s="382" t="str">
        <f t="shared" si="16"/>
        <v/>
      </c>
    </row>
    <row r="838" ht="36" customHeight="1" spans="1:4">
      <c r="A838" s="272" t="s">
        <v>693</v>
      </c>
      <c r="B838" s="273">
        <v>769</v>
      </c>
      <c r="C838" s="383">
        <v>988</v>
      </c>
      <c r="D838" s="382">
        <f t="shared" si="16"/>
        <v>0.285</v>
      </c>
    </row>
    <row r="839" ht="36" customHeight="1" spans="1:4">
      <c r="A839" s="272" t="s">
        <v>694</v>
      </c>
      <c r="B839" s="273"/>
      <c r="C839" s="383">
        <v>0</v>
      </c>
      <c r="D839" s="382" t="str">
        <f t="shared" si="16"/>
        <v/>
      </c>
    </row>
    <row r="840" ht="36" customHeight="1" spans="1:4">
      <c r="A840" s="272" t="s">
        <v>695</v>
      </c>
      <c r="B840" s="273"/>
      <c r="C840" s="383">
        <v>0</v>
      </c>
      <c r="D840" s="382" t="str">
        <f t="shared" si="16"/>
        <v/>
      </c>
    </row>
    <row r="841" ht="36" customHeight="1" spans="1:4">
      <c r="A841" s="272" t="s">
        <v>696</v>
      </c>
      <c r="B841" s="273"/>
      <c r="C841" s="383">
        <v>0</v>
      </c>
      <c r="D841" s="382" t="str">
        <f t="shared" si="16"/>
        <v/>
      </c>
    </row>
    <row r="842" ht="36" customHeight="1" spans="1:4">
      <c r="A842" s="272" t="s">
        <v>697</v>
      </c>
      <c r="B842" s="273"/>
      <c r="C842" s="383">
        <v>0</v>
      </c>
      <c r="D842" s="382" t="str">
        <f t="shared" si="16"/>
        <v/>
      </c>
    </row>
    <row r="843" ht="36" customHeight="1" spans="1:4">
      <c r="A843" s="272" t="s">
        <v>698</v>
      </c>
      <c r="B843" s="273"/>
      <c r="C843" s="383">
        <v>0</v>
      </c>
      <c r="D843" s="382" t="str">
        <f t="shared" si="16"/>
        <v/>
      </c>
    </row>
    <row r="844" ht="36" customHeight="1" spans="1:4">
      <c r="A844" s="272" t="s">
        <v>699</v>
      </c>
      <c r="B844" s="273">
        <v>1178</v>
      </c>
      <c r="C844" s="383">
        <v>1629</v>
      </c>
      <c r="D844" s="382">
        <f t="shared" si="16"/>
        <v>0.383</v>
      </c>
    </row>
    <row r="845" ht="36" customHeight="1" spans="1:4">
      <c r="A845" s="272" t="s">
        <v>700</v>
      </c>
      <c r="B845" s="381">
        <f>B846</f>
        <v>0</v>
      </c>
      <c r="C845" s="381">
        <f>C846</f>
        <v>0</v>
      </c>
      <c r="D845" s="382" t="str">
        <f t="shared" si="16"/>
        <v/>
      </c>
    </row>
    <row r="846" ht="36" customHeight="1" spans="1:4">
      <c r="A846" s="272" t="s">
        <v>701</v>
      </c>
      <c r="B846" s="273"/>
      <c r="C846" s="383">
        <v>0</v>
      </c>
      <c r="D846" s="382" t="str">
        <f t="shared" si="16"/>
        <v/>
      </c>
    </row>
    <row r="847" ht="36" customHeight="1" spans="1:4">
      <c r="A847" s="272" t="s">
        <v>702</v>
      </c>
      <c r="B847" s="381">
        <f>SUM(B848:B849)</f>
        <v>8197</v>
      </c>
      <c r="C847" s="381">
        <f>SUM(C848:C849)</f>
        <v>15559</v>
      </c>
      <c r="D847" s="382">
        <f t="shared" si="16"/>
        <v>0.898</v>
      </c>
    </row>
    <row r="848" ht="36" customHeight="1" spans="1:4">
      <c r="A848" s="272" t="s">
        <v>703</v>
      </c>
      <c r="B848" s="273"/>
      <c r="C848" s="383">
        <v>0</v>
      </c>
      <c r="D848" s="382" t="str">
        <f t="shared" si="16"/>
        <v/>
      </c>
    </row>
    <row r="849" ht="36" customHeight="1" spans="1:4">
      <c r="A849" s="272" t="s">
        <v>704</v>
      </c>
      <c r="B849" s="273">
        <v>8197</v>
      </c>
      <c r="C849" s="383">
        <v>15559</v>
      </c>
      <c r="D849" s="382">
        <f t="shared" si="16"/>
        <v>0.898</v>
      </c>
    </row>
    <row r="850" ht="36" customHeight="1" spans="1:4">
      <c r="A850" s="272" t="s">
        <v>705</v>
      </c>
      <c r="B850" s="381">
        <f t="shared" ref="B850:B854" si="17">B851</f>
        <v>59</v>
      </c>
      <c r="C850" s="381">
        <f t="shared" ref="C850:C854" si="18">C851</f>
        <v>69</v>
      </c>
      <c r="D850" s="382">
        <f t="shared" si="16"/>
        <v>0.169</v>
      </c>
    </row>
    <row r="851" ht="36" customHeight="1" spans="1:4">
      <c r="A851" s="272" t="s">
        <v>706</v>
      </c>
      <c r="B851" s="273">
        <v>59</v>
      </c>
      <c r="C851" s="383">
        <v>69</v>
      </c>
      <c r="D851" s="382">
        <f t="shared" si="16"/>
        <v>0.169</v>
      </c>
    </row>
    <row r="852" ht="36" customHeight="1" spans="1:4">
      <c r="A852" s="272" t="s">
        <v>707</v>
      </c>
      <c r="B852" s="381">
        <f t="shared" si="17"/>
        <v>781</v>
      </c>
      <c r="C852" s="381">
        <f t="shared" si="18"/>
        <v>703</v>
      </c>
      <c r="D852" s="382">
        <f t="shared" si="16"/>
        <v>-0.1</v>
      </c>
    </row>
    <row r="853" ht="36" customHeight="1" spans="1:4">
      <c r="A853" s="272" t="s">
        <v>708</v>
      </c>
      <c r="B853" s="273">
        <v>781</v>
      </c>
      <c r="C853" s="383">
        <v>703</v>
      </c>
      <c r="D853" s="382">
        <f t="shared" si="16"/>
        <v>-0.1</v>
      </c>
    </row>
    <row r="854" ht="36" customHeight="1" spans="1:4">
      <c r="A854" s="272" t="s">
        <v>709</v>
      </c>
      <c r="B854" s="381">
        <f t="shared" si="17"/>
        <v>30</v>
      </c>
      <c r="C854" s="381">
        <f t="shared" si="18"/>
        <v>0</v>
      </c>
      <c r="D854" s="382">
        <f t="shared" si="16"/>
        <v>-1</v>
      </c>
    </row>
    <row r="855" ht="36" customHeight="1" spans="1:4">
      <c r="A855" s="272" t="s">
        <v>710</v>
      </c>
      <c r="B855" s="273">
        <v>30</v>
      </c>
      <c r="C855" s="383">
        <v>0</v>
      </c>
      <c r="D855" s="382">
        <f t="shared" si="16"/>
        <v>-1</v>
      </c>
    </row>
    <row r="856" ht="36" customHeight="1" spans="1:4">
      <c r="A856" s="269" t="s">
        <v>54</v>
      </c>
      <c r="B856" s="379">
        <f>SUM(B857,B883,B908,B936,B947,B954,B961,B964)</f>
        <v>38123</v>
      </c>
      <c r="C856" s="379">
        <f>SUM(C857,C883,C908,C936,C947,C954,C961,C964)</f>
        <v>18319</v>
      </c>
      <c r="D856" s="380">
        <f t="shared" si="16"/>
        <v>-0.519</v>
      </c>
    </row>
    <row r="857" ht="36" customHeight="1" spans="1:4">
      <c r="A857" s="272" t="s">
        <v>711</v>
      </c>
      <c r="B857" s="381">
        <f>SUM(B858:B882)</f>
        <v>8495</v>
      </c>
      <c r="C857" s="381">
        <f>SUM(C858:C882)</f>
        <v>6042</v>
      </c>
      <c r="D857" s="382">
        <f t="shared" si="16"/>
        <v>-0.289</v>
      </c>
    </row>
    <row r="858" ht="36" customHeight="1" spans="1:4">
      <c r="A858" s="272" t="s">
        <v>82</v>
      </c>
      <c r="B858" s="273">
        <v>3575</v>
      </c>
      <c r="C858" s="383">
        <v>3231</v>
      </c>
      <c r="D858" s="382">
        <f t="shared" si="16"/>
        <v>-0.096</v>
      </c>
    </row>
    <row r="859" ht="36" customHeight="1" spans="1:4">
      <c r="A859" s="272" t="s">
        <v>83</v>
      </c>
      <c r="B859" s="273">
        <v>189</v>
      </c>
      <c r="C859" s="383">
        <v>210</v>
      </c>
      <c r="D859" s="382">
        <f t="shared" si="16"/>
        <v>0.111</v>
      </c>
    </row>
    <row r="860" ht="36" customHeight="1" spans="1:4">
      <c r="A860" s="272" t="s">
        <v>84</v>
      </c>
      <c r="B860" s="273"/>
      <c r="C860" s="383">
        <v>0</v>
      </c>
      <c r="D860" s="382" t="str">
        <f t="shared" si="16"/>
        <v/>
      </c>
    </row>
    <row r="861" ht="36" customHeight="1" spans="1:4">
      <c r="A861" s="272" t="s">
        <v>91</v>
      </c>
      <c r="B861" s="273">
        <v>1536</v>
      </c>
      <c r="C861" s="383">
        <v>1571</v>
      </c>
      <c r="D861" s="382">
        <f t="shared" si="16"/>
        <v>0.023</v>
      </c>
    </row>
    <row r="862" ht="36" customHeight="1" spans="1:4">
      <c r="A862" s="272" t="s">
        <v>712</v>
      </c>
      <c r="B862" s="273"/>
      <c r="C862" s="383">
        <v>0</v>
      </c>
      <c r="D862" s="382" t="str">
        <f t="shared" si="16"/>
        <v/>
      </c>
    </row>
    <row r="863" ht="36" customHeight="1" spans="1:4">
      <c r="A863" s="272" t="s">
        <v>713</v>
      </c>
      <c r="B863" s="273">
        <v>468</v>
      </c>
      <c r="C863" s="383">
        <v>267</v>
      </c>
      <c r="D863" s="382">
        <f t="shared" si="16"/>
        <v>-0.429</v>
      </c>
    </row>
    <row r="864" ht="36" customHeight="1" spans="1:4">
      <c r="A864" s="272" t="s">
        <v>714</v>
      </c>
      <c r="B864" s="273">
        <v>1629</v>
      </c>
      <c r="C864" s="383">
        <v>150</v>
      </c>
      <c r="D864" s="382">
        <f t="shared" si="16"/>
        <v>-0.908</v>
      </c>
    </row>
    <row r="865" ht="36" customHeight="1" spans="1:4">
      <c r="A865" s="272" t="s">
        <v>715</v>
      </c>
      <c r="B865" s="273">
        <v>64</v>
      </c>
      <c r="C865" s="383">
        <v>104</v>
      </c>
      <c r="D865" s="382">
        <f t="shared" si="16"/>
        <v>0.625</v>
      </c>
    </row>
    <row r="866" ht="36" customHeight="1" spans="1:4">
      <c r="A866" s="272" t="s">
        <v>716</v>
      </c>
      <c r="B866" s="273">
        <v>39</v>
      </c>
      <c r="C866" s="383">
        <v>45</v>
      </c>
      <c r="D866" s="382">
        <f t="shared" si="16"/>
        <v>0.154</v>
      </c>
    </row>
    <row r="867" ht="36" customHeight="1" spans="1:4">
      <c r="A867" s="272" t="s">
        <v>717</v>
      </c>
      <c r="B867" s="273"/>
      <c r="C867" s="383">
        <v>14</v>
      </c>
      <c r="D867" s="382" t="str">
        <f t="shared" si="16"/>
        <v/>
      </c>
    </row>
    <row r="868" ht="36" customHeight="1" spans="1:4">
      <c r="A868" s="272" t="s">
        <v>718</v>
      </c>
      <c r="B868" s="273">
        <v>12</v>
      </c>
      <c r="C868" s="383">
        <v>0</v>
      </c>
      <c r="D868" s="382">
        <f t="shared" si="16"/>
        <v>-1</v>
      </c>
    </row>
    <row r="869" ht="36" customHeight="1" spans="1:4">
      <c r="A869" s="272" t="s">
        <v>719</v>
      </c>
      <c r="B869" s="273"/>
      <c r="C869" s="383">
        <v>0</v>
      </c>
      <c r="D869" s="382" t="str">
        <f t="shared" si="16"/>
        <v/>
      </c>
    </row>
    <row r="870" ht="36" customHeight="1" spans="1:4">
      <c r="A870" s="272" t="s">
        <v>720</v>
      </c>
      <c r="B870" s="273">
        <v>80</v>
      </c>
      <c r="C870" s="383">
        <v>0</v>
      </c>
      <c r="D870" s="382">
        <f t="shared" si="16"/>
        <v>-1</v>
      </c>
    </row>
    <row r="871" ht="36" customHeight="1" spans="1:4">
      <c r="A871" s="272" t="s">
        <v>721</v>
      </c>
      <c r="B871" s="273"/>
      <c r="C871" s="383">
        <v>0</v>
      </c>
      <c r="D871" s="382" t="str">
        <f t="shared" si="16"/>
        <v/>
      </c>
    </row>
    <row r="872" ht="36" customHeight="1" spans="1:4">
      <c r="A872" s="272" t="s">
        <v>722</v>
      </c>
      <c r="B872" s="273"/>
      <c r="C872" s="383">
        <v>0</v>
      </c>
      <c r="D872" s="382" t="str">
        <f t="shared" si="16"/>
        <v/>
      </c>
    </row>
    <row r="873" ht="36" customHeight="1" spans="1:4">
      <c r="A873" s="272" t="s">
        <v>723</v>
      </c>
      <c r="B873" s="273">
        <v>404</v>
      </c>
      <c r="C873" s="383">
        <v>300</v>
      </c>
      <c r="D873" s="382">
        <f t="shared" si="16"/>
        <v>-0.257</v>
      </c>
    </row>
    <row r="874" ht="36" customHeight="1" spans="1:4">
      <c r="A874" s="272" t="s">
        <v>724</v>
      </c>
      <c r="B874" s="273">
        <v>174</v>
      </c>
      <c r="C874" s="383">
        <v>20</v>
      </c>
      <c r="D874" s="382">
        <f t="shared" si="16"/>
        <v>-0.885</v>
      </c>
    </row>
    <row r="875" ht="36" customHeight="1" spans="1:4">
      <c r="A875" s="272" t="s">
        <v>725</v>
      </c>
      <c r="B875" s="273"/>
      <c r="C875" s="383">
        <v>0</v>
      </c>
      <c r="D875" s="382" t="str">
        <f t="shared" si="16"/>
        <v/>
      </c>
    </row>
    <row r="876" ht="36" customHeight="1" spans="1:4">
      <c r="A876" s="272" t="s">
        <v>726</v>
      </c>
      <c r="B876" s="273">
        <v>50</v>
      </c>
      <c r="C876" s="383">
        <v>50</v>
      </c>
      <c r="D876" s="382">
        <f t="shared" si="16"/>
        <v>0</v>
      </c>
    </row>
    <row r="877" ht="36" customHeight="1" spans="1:4">
      <c r="A877" s="272" t="s">
        <v>727</v>
      </c>
      <c r="B877" s="273">
        <v>157</v>
      </c>
      <c r="C877" s="383">
        <v>30</v>
      </c>
      <c r="D877" s="382">
        <f t="shared" si="16"/>
        <v>-0.809</v>
      </c>
    </row>
    <row r="878" ht="36" customHeight="1" spans="1:4">
      <c r="A878" s="272" t="s">
        <v>728</v>
      </c>
      <c r="B878" s="273"/>
      <c r="C878" s="383">
        <v>0</v>
      </c>
      <c r="D878" s="382" t="str">
        <f t="shared" si="16"/>
        <v/>
      </c>
    </row>
    <row r="879" ht="36" customHeight="1" spans="1:4">
      <c r="A879" s="272" t="s">
        <v>729</v>
      </c>
      <c r="B879" s="273"/>
      <c r="C879" s="383">
        <v>0</v>
      </c>
      <c r="D879" s="382" t="str">
        <f t="shared" si="16"/>
        <v/>
      </c>
    </row>
    <row r="880" ht="36" customHeight="1" spans="1:4">
      <c r="A880" s="272" t="s">
        <v>730</v>
      </c>
      <c r="B880" s="273"/>
      <c r="C880" s="383">
        <v>0</v>
      </c>
      <c r="D880" s="382" t="str">
        <f t="shared" si="16"/>
        <v/>
      </c>
    </row>
    <row r="881" ht="36" customHeight="1" spans="1:4">
      <c r="A881" s="272" t="s">
        <v>731</v>
      </c>
      <c r="B881" s="273">
        <v>60</v>
      </c>
      <c r="C881" s="383">
        <v>50</v>
      </c>
      <c r="D881" s="382">
        <f t="shared" si="16"/>
        <v>-0.167</v>
      </c>
    </row>
    <row r="882" ht="36" customHeight="1" spans="1:4">
      <c r="A882" s="272" t="s">
        <v>732</v>
      </c>
      <c r="B882" s="273">
        <v>58</v>
      </c>
      <c r="C882" s="383">
        <v>0</v>
      </c>
      <c r="D882" s="382">
        <f t="shared" si="16"/>
        <v>-1</v>
      </c>
    </row>
    <row r="883" ht="36" customHeight="1" spans="1:4">
      <c r="A883" s="272" t="s">
        <v>733</v>
      </c>
      <c r="B883" s="381">
        <f>SUM(B884:B907)</f>
        <v>4558</v>
      </c>
      <c r="C883" s="381">
        <f>SUM(C884:C907)</f>
        <v>4601</v>
      </c>
      <c r="D883" s="382">
        <f t="shared" si="16"/>
        <v>0.009</v>
      </c>
    </row>
    <row r="884" ht="36" customHeight="1" spans="1:4">
      <c r="A884" s="272" t="s">
        <v>82</v>
      </c>
      <c r="B884" s="273">
        <v>1440</v>
      </c>
      <c r="C884" s="383">
        <v>1320</v>
      </c>
      <c r="D884" s="382">
        <f t="shared" si="16"/>
        <v>-0.083</v>
      </c>
    </row>
    <row r="885" ht="36" customHeight="1" spans="1:4">
      <c r="A885" s="272" t="s">
        <v>83</v>
      </c>
      <c r="B885" s="273"/>
      <c r="C885" s="383">
        <v>0</v>
      </c>
      <c r="D885" s="382" t="str">
        <f t="shared" ref="D885:D940" si="19">IF(B885&lt;&gt;0,C885/B885-1,"")</f>
        <v/>
      </c>
    </row>
    <row r="886" ht="36" customHeight="1" spans="1:4">
      <c r="A886" s="272" t="s">
        <v>84</v>
      </c>
      <c r="B886" s="273"/>
      <c r="C886" s="383">
        <v>0</v>
      </c>
      <c r="D886" s="382" t="str">
        <f t="shared" si="19"/>
        <v/>
      </c>
    </row>
    <row r="887" ht="36" customHeight="1" spans="1:4">
      <c r="A887" s="272" t="s">
        <v>734</v>
      </c>
      <c r="B887" s="273">
        <v>2435</v>
      </c>
      <c r="C887" s="383">
        <v>2371</v>
      </c>
      <c r="D887" s="382">
        <f t="shared" si="19"/>
        <v>-0.026</v>
      </c>
    </row>
    <row r="888" ht="36" customHeight="1" spans="1:4">
      <c r="A888" s="272" t="s">
        <v>735</v>
      </c>
      <c r="B888" s="273"/>
      <c r="C888" s="383">
        <v>0</v>
      </c>
      <c r="D888" s="382" t="str">
        <f t="shared" si="19"/>
        <v/>
      </c>
    </row>
    <row r="889" ht="36" customHeight="1" spans="1:4">
      <c r="A889" s="272" t="s">
        <v>736</v>
      </c>
      <c r="B889" s="273">
        <v>70</v>
      </c>
      <c r="C889" s="383">
        <v>20</v>
      </c>
      <c r="D889" s="382">
        <f t="shared" si="19"/>
        <v>-0.714</v>
      </c>
    </row>
    <row r="890" ht="36" customHeight="1" spans="1:4">
      <c r="A890" s="272" t="s">
        <v>737</v>
      </c>
      <c r="B890" s="273"/>
      <c r="C890" s="383">
        <v>0</v>
      </c>
      <c r="D890" s="382" t="str">
        <f t="shared" si="19"/>
        <v/>
      </c>
    </row>
    <row r="891" ht="36" customHeight="1" spans="1:4">
      <c r="A891" s="272" t="s">
        <v>738</v>
      </c>
      <c r="B891" s="273">
        <v>212</v>
      </c>
      <c r="C891" s="383">
        <v>13</v>
      </c>
      <c r="D891" s="382">
        <f t="shared" si="19"/>
        <v>-0.939</v>
      </c>
    </row>
    <row r="892" ht="36" customHeight="1" spans="1:4">
      <c r="A892" s="272" t="s">
        <v>739</v>
      </c>
      <c r="B892" s="273"/>
      <c r="C892" s="381">
        <v>0</v>
      </c>
      <c r="D892" s="382" t="str">
        <f t="shared" si="19"/>
        <v/>
      </c>
    </row>
    <row r="893" ht="36" customHeight="1" spans="1:4">
      <c r="A893" s="272" t="s">
        <v>740</v>
      </c>
      <c r="B893" s="273">
        <v>34</v>
      </c>
      <c r="C893" s="383">
        <v>0</v>
      </c>
      <c r="D893" s="382">
        <f t="shared" si="19"/>
        <v>-1</v>
      </c>
    </row>
    <row r="894" ht="36" customHeight="1" spans="1:4">
      <c r="A894" s="272" t="s">
        <v>741</v>
      </c>
      <c r="B894" s="273"/>
      <c r="C894" s="383">
        <v>0</v>
      </c>
      <c r="D894" s="382" t="str">
        <f t="shared" si="19"/>
        <v/>
      </c>
    </row>
    <row r="895" ht="36" customHeight="1" spans="1:4">
      <c r="A895" s="272" t="s">
        <v>742</v>
      </c>
      <c r="B895" s="273"/>
      <c r="C895" s="383">
        <v>0</v>
      </c>
      <c r="D895" s="382" t="str">
        <f t="shared" si="19"/>
        <v/>
      </c>
    </row>
    <row r="896" ht="36" customHeight="1" spans="1:4">
      <c r="A896" s="272" t="s">
        <v>743</v>
      </c>
      <c r="B896" s="273"/>
      <c r="C896" s="383">
        <v>0</v>
      </c>
      <c r="D896" s="382" t="str">
        <f t="shared" si="19"/>
        <v/>
      </c>
    </row>
    <row r="897" ht="36" customHeight="1" spans="1:4">
      <c r="A897" s="272" t="s">
        <v>744</v>
      </c>
      <c r="B897" s="273"/>
      <c r="C897" s="383">
        <v>0</v>
      </c>
      <c r="D897" s="382" t="str">
        <f t="shared" si="19"/>
        <v/>
      </c>
    </row>
    <row r="898" ht="36" customHeight="1" spans="1:4">
      <c r="A898" s="272" t="s">
        <v>745</v>
      </c>
      <c r="B898" s="273"/>
      <c r="C898" s="383">
        <v>0</v>
      </c>
      <c r="D898" s="382" t="str">
        <f t="shared" si="19"/>
        <v/>
      </c>
    </row>
    <row r="899" ht="36" customHeight="1" spans="1:4">
      <c r="A899" s="272" t="s">
        <v>746</v>
      </c>
      <c r="B899" s="273"/>
      <c r="C899" s="383">
        <v>0</v>
      </c>
      <c r="D899" s="382" t="str">
        <f t="shared" si="19"/>
        <v/>
      </c>
    </row>
    <row r="900" ht="36" customHeight="1" spans="1:4">
      <c r="A900" s="272" t="s">
        <v>747</v>
      </c>
      <c r="B900" s="273"/>
      <c r="C900" s="383">
        <v>0</v>
      </c>
      <c r="D900" s="382" t="str">
        <f t="shared" si="19"/>
        <v/>
      </c>
    </row>
    <row r="901" ht="36" customHeight="1" spans="1:4">
      <c r="A901" s="272" t="s">
        <v>748</v>
      </c>
      <c r="B901" s="273"/>
      <c r="C901" s="383">
        <v>0</v>
      </c>
      <c r="D901" s="382" t="str">
        <f t="shared" si="19"/>
        <v/>
      </c>
    </row>
    <row r="902" ht="36" customHeight="1" spans="1:4">
      <c r="A902" s="272" t="s">
        <v>749</v>
      </c>
      <c r="B902" s="273"/>
      <c r="C902" s="381">
        <v>0</v>
      </c>
      <c r="D902" s="382" t="str">
        <f t="shared" si="19"/>
        <v/>
      </c>
    </row>
    <row r="903" ht="36" customHeight="1" spans="1:4">
      <c r="A903" s="272" t="s">
        <v>750</v>
      </c>
      <c r="B903" s="273">
        <v>142</v>
      </c>
      <c r="C903" s="383">
        <v>330</v>
      </c>
      <c r="D903" s="382">
        <f t="shared" si="19"/>
        <v>1.324</v>
      </c>
    </row>
    <row r="904" ht="36" customHeight="1" spans="1:4">
      <c r="A904" s="272" t="s">
        <v>751</v>
      </c>
      <c r="B904" s="273"/>
      <c r="C904" s="381">
        <v>0</v>
      </c>
      <c r="D904" s="382" t="str">
        <f t="shared" si="19"/>
        <v/>
      </c>
    </row>
    <row r="905" ht="36" customHeight="1" spans="1:4">
      <c r="A905" s="272" t="s">
        <v>752</v>
      </c>
      <c r="B905" s="273"/>
      <c r="C905" s="383">
        <v>0</v>
      </c>
      <c r="D905" s="382" t="str">
        <f t="shared" si="19"/>
        <v/>
      </c>
    </row>
    <row r="906" ht="36" customHeight="1" spans="1:4">
      <c r="A906" s="272" t="s">
        <v>718</v>
      </c>
      <c r="B906" s="273"/>
      <c r="C906" s="383">
        <v>0</v>
      </c>
      <c r="D906" s="382" t="str">
        <f t="shared" si="19"/>
        <v/>
      </c>
    </row>
    <row r="907" ht="36" customHeight="1" spans="1:4">
      <c r="A907" s="272" t="s">
        <v>753</v>
      </c>
      <c r="B907" s="273">
        <v>225</v>
      </c>
      <c r="C907" s="383">
        <v>547</v>
      </c>
      <c r="D907" s="382">
        <f t="shared" si="19"/>
        <v>1.431</v>
      </c>
    </row>
    <row r="908" ht="36" customHeight="1" spans="1:4">
      <c r="A908" s="272" t="s">
        <v>754</v>
      </c>
      <c r="B908" s="381">
        <f>SUM(B909:B935)</f>
        <v>13615</v>
      </c>
      <c r="C908" s="381">
        <f>SUM(C909:C935)</f>
        <v>4205</v>
      </c>
      <c r="D908" s="382">
        <f t="shared" si="19"/>
        <v>-0.691</v>
      </c>
    </row>
    <row r="909" ht="36" customHeight="1" spans="1:4">
      <c r="A909" s="272" t="s">
        <v>82</v>
      </c>
      <c r="B909" s="273">
        <v>1039</v>
      </c>
      <c r="C909" s="383">
        <v>865</v>
      </c>
      <c r="D909" s="382">
        <f t="shared" si="19"/>
        <v>-0.167</v>
      </c>
    </row>
    <row r="910" ht="36" customHeight="1" spans="1:4">
      <c r="A910" s="272" t="s">
        <v>83</v>
      </c>
      <c r="B910" s="273">
        <v>87</v>
      </c>
      <c r="C910" s="383">
        <v>100</v>
      </c>
      <c r="D910" s="382">
        <f t="shared" si="19"/>
        <v>0.149</v>
      </c>
    </row>
    <row r="911" ht="36" customHeight="1" spans="1:4">
      <c r="A911" s="272" t="s">
        <v>84</v>
      </c>
      <c r="B911" s="273"/>
      <c r="C911" s="383">
        <v>0</v>
      </c>
      <c r="D911" s="382" t="str">
        <f t="shared" si="19"/>
        <v/>
      </c>
    </row>
    <row r="912" ht="36" customHeight="1" spans="1:4">
      <c r="A912" s="272" t="s">
        <v>755</v>
      </c>
      <c r="B912" s="273">
        <v>1246</v>
      </c>
      <c r="C912" s="383">
        <v>2662</v>
      </c>
      <c r="D912" s="382">
        <f t="shared" si="19"/>
        <v>1.136</v>
      </c>
    </row>
    <row r="913" ht="36" customHeight="1" spans="1:4">
      <c r="A913" s="272" t="s">
        <v>756</v>
      </c>
      <c r="B913" s="273">
        <v>7698</v>
      </c>
      <c r="C913" s="383">
        <v>0</v>
      </c>
      <c r="D913" s="382">
        <f t="shared" si="19"/>
        <v>-1</v>
      </c>
    </row>
    <row r="914" ht="36" customHeight="1" spans="1:4">
      <c r="A914" s="272" t="s">
        <v>757</v>
      </c>
      <c r="B914" s="273">
        <v>1704</v>
      </c>
      <c r="C914" s="383">
        <v>55</v>
      </c>
      <c r="D914" s="382">
        <f t="shared" si="19"/>
        <v>-0.968</v>
      </c>
    </row>
    <row r="915" ht="36" customHeight="1" spans="1:4">
      <c r="A915" s="272" t="s">
        <v>758</v>
      </c>
      <c r="B915" s="273"/>
      <c r="C915" s="383">
        <v>0</v>
      </c>
      <c r="D915" s="382" t="str">
        <f t="shared" si="19"/>
        <v/>
      </c>
    </row>
    <row r="916" ht="36" customHeight="1" spans="1:4">
      <c r="A916" s="272" t="s">
        <v>759</v>
      </c>
      <c r="B916" s="273"/>
      <c r="C916" s="383">
        <v>0</v>
      </c>
      <c r="D916" s="382" t="str">
        <f t="shared" si="19"/>
        <v/>
      </c>
    </row>
    <row r="917" ht="36" customHeight="1" spans="1:4">
      <c r="A917" s="272" t="s">
        <v>760</v>
      </c>
      <c r="B917" s="273">
        <v>38</v>
      </c>
      <c r="C917" s="383">
        <v>38</v>
      </c>
      <c r="D917" s="382">
        <f t="shared" si="19"/>
        <v>0</v>
      </c>
    </row>
    <row r="918" ht="36" customHeight="1" spans="1:4">
      <c r="A918" s="272" t="s">
        <v>761</v>
      </c>
      <c r="B918" s="273">
        <v>24</v>
      </c>
      <c r="C918" s="383">
        <v>24</v>
      </c>
      <c r="D918" s="382">
        <f t="shared" si="19"/>
        <v>0</v>
      </c>
    </row>
    <row r="919" ht="36" customHeight="1" spans="1:4">
      <c r="A919" s="272" t="s">
        <v>762</v>
      </c>
      <c r="B919" s="273">
        <v>132</v>
      </c>
      <c r="C919" s="383">
        <v>80</v>
      </c>
      <c r="D919" s="382">
        <f t="shared" si="19"/>
        <v>-0.394</v>
      </c>
    </row>
    <row r="920" ht="36" customHeight="1" spans="1:4">
      <c r="A920" s="272" t="s">
        <v>763</v>
      </c>
      <c r="B920" s="273"/>
      <c r="C920" s="383">
        <v>0</v>
      </c>
      <c r="D920" s="382" t="str">
        <f t="shared" si="19"/>
        <v/>
      </c>
    </row>
    <row r="921" ht="36" customHeight="1" spans="1:4">
      <c r="A921" s="272" t="s">
        <v>764</v>
      </c>
      <c r="B921" s="273"/>
      <c r="C921" s="383">
        <v>0</v>
      </c>
      <c r="D921" s="382" t="str">
        <f t="shared" si="19"/>
        <v/>
      </c>
    </row>
    <row r="922" ht="36" customHeight="1" spans="1:4">
      <c r="A922" s="272" t="s">
        <v>765</v>
      </c>
      <c r="B922" s="273">
        <v>151</v>
      </c>
      <c r="C922" s="383">
        <v>96</v>
      </c>
      <c r="D922" s="382">
        <f t="shared" si="19"/>
        <v>-0.364</v>
      </c>
    </row>
    <row r="923" ht="36" customHeight="1" spans="1:4">
      <c r="A923" s="272" t="s">
        <v>766</v>
      </c>
      <c r="B923" s="273">
        <v>170</v>
      </c>
      <c r="C923" s="383">
        <v>100</v>
      </c>
      <c r="D923" s="382">
        <f t="shared" si="19"/>
        <v>-0.412</v>
      </c>
    </row>
    <row r="924" ht="36" customHeight="1" spans="1:4">
      <c r="A924" s="272" t="s">
        <v>767</v>
      </c>
      <c r="B924" s="273"/>
      <c r="C924" s="383">
        <v>0</v>
      </c>
      <c r="D924" s="382" t="str">
        <f t="shared" si="19"/>
        <v/>
      </c>
    </row>
    <row r="925" ht="36" customHeight="1" spans="1:4">
      <c r="A925" s="272" t="s">
        <v>768</v>
      </c>
      <c r="B925" s="273"/>
      <c r="C925" s="383">
        <v>0</v>
      </c>
      <c r="D925" s="382" t="str">
        <f t="shared" si="19"/>
        <v/>
      </c>
    </row>
    <row r="926" ht="36" customHeight="1" spans="1:4">
      <c r="A926" s="272" t="s">
        <v>769</v>
      </c>
      <c r="B926" s="273"/>
      <c r="C926" s="383">
        <v>0</v>
      </c>
      <c r="D926" s="382" t="str">
        <f t="shared" si="19"/>
        <v/>
      </c>
    </row>
    <row r="927" ht="36" customHeight="1" spans="1:4">
      <c r="A927" s="272" t="s">
        <v>770</v>
      </c>
      <c r="B927" s="273">
        <v>326</v>
      </c>
      <c r="C927" s="383">
        <v>185</v>
      </c>
      <c r="D927" s="382">
        <f t="shared" si="19"/>
        <v>-0.433</v>
      </c>
    </row>
    <row r="928" ht="36" customHeight="1" spans="1:4">
      <c r="A928" s="272" t="s">
        <v>771</v>
      </c>
      <c r="B928" s="273"/>
      <c r="C928" s="383">
        <v>0</v>
      </c>
      <c r="D928" s="382" t="str">
        <f t="shared" si="19"/>
        <v/>
      </c>
    </row>
    <row r="929" ht="36" customHeight="1" spans="1:4">
      <c r="A929" s="272" t="s">
        <v>772</v>
      </c>
      <c r="B929" s="273"/>
      <c r="C929" s="383">
        <v>0</v>
      </c>
      <c r="D929" s="382" t="str">
        <f t="shared" si="19"/>
        <v/>
      </c>
    </row>
    <row r="930" ht="36" customHeight="1" spans="1:4">
      <c r="A930" s="272" t="s">
        <v>746</v>
      </c>
      <c r="B930" s="273"/>
      <c r="C930" s="383">
        <v>0</v>
      </c>
      <c r="D930" s="382" t="str">
        <f t="shared" si="19"/>
        <v/>
      </c>
    </row>
    <row r="931" ht="36" customHeight="1" spans="1:4">
      <c r="A931" s="272" t="s">
        <v>773</v>
      </c>
      <c r="B931" s="273"/>
      <c r="C931" s="383">
        <v>0</v>
      </c>
      <c r="D931" s="382" t="str">
        <f t="shared" si="19"/>
        <v/>
      </c>
    </row>
    <row r="932" ht="36" customHeight="1" spans="1:4">
      <c r="A932" s="272" t="s">
        <v>774</v>
      </c>
      <c r="B932" s="273"/>
      <c r="C932" s="383">
        <v>0</v>
      </c>
      <c r="D932" s="382" t="str">
        <f t="shared" si="19"/>
        <v/>
      </c>
    </row>
    <row r="933" ht="36" customHeight="1" spans="1:4">
      <c r="A933" s="272" t="s">
        <v>775</v>
      </c>
      <c r="B933" s="273"/>
      <c r="C933" s="383">
        <v>0</v>
      </c>
      <c r="D933" s="382" t="str">
        <f t="shared" si="19"/>
        <v/>
      </c>
    </row>
    <row r="934" ht="36" customHeight="1" spans="1:4">
      <c r="A934" s="272" t="s">
        <v>776</v>
      </c>
      <c r="B934" s="273"/>
      <c r="C934" s="383">
        <v>0</v>
      </c>
      <c r="D934" s="382" t="str">
        <f t="shared" si="19"/>
        <v/>
      </c>
    </row>
    <row r="935" ht="36" customHeight="1" spans="1:4">
      <c r="A935" s="272" t="s">
        <v>777</v>
      </c>
      <c r="B935" s="273">
        <v>1000</v>
      </c>
      <c r="C935" s="383">
        <v>0</v>
      </c>
      <c r="D935" s="382">
        <f t="shared" si="19"/>
        <v>-1</v>
      </c>
    </row>
    <row r="936" ht="36" customHeight="1" spans="1:4">
      <c r="A936" s="272" t="s">
        <v>778</v>
      </c>
      <c r="B936" s="381">
        <f>SUM(B937:B946)</f>
        <v>3938</v>
      </c>
      <c r="C936" s="381">
        <f>SUM(C937:C946)</f>
        <v>3424</v>
      </c>
      <c r="D936" s="382">
        <f t="shared" si="19"/>
        <v>-0.131</v>
      </c>
    </row>
    <row r="937" ht="36" customHeight="1" spans="1:4">
      <c r="A937" s="272" t="s">
        <v>82</v>
      </c>
      <c r="B937" s="273">
        <v>578</v>
      </c>
      <c r="C937" s="383">
        <v>487</v>
      </c>
      <c r="D937" s="382">
        <f t="shared" si="19"/>
        <v>-0.157</v>
      </c>
    </row>
    <row r="938" ht="36" customHeight="1" spans="1:4">
      <c r="A938" s="272" t="s">
        <v>83</v>
      </c>
      <c r="B938" s="273">
        <v>270</v>
      </c>
      <c r="C938" s="383">
        <v>220</v>
      </c>
      <c r="D938" s="382">
        <f t="shared" si="19"/>
        <v>-0.185</v>
      </c>
    </row>
    <row r="939" ht="36" customHeight="1" spans="1:4">
      <c r="A939" s="272" t="s">
        <v>84</v>
      </c>
      <c r="B939" s="273">
        <v>42</v>
      </c>
      <c r="C939" s="383">
        <v>42</v>
      </c>
      <c r="D939" s="382">
        <f t="shared" si="19"/>
        <v>0</v>
      </c>
    </row>
    <row r="940" ht="36" customHeight="1" spans="1:4">
      <c r="A940" s="272" t="s">
        <v>779</v>
      </c>
      <c r="B940" s="273"/>
      <c r="C940" s="383">
        <v>0</v>
      </c>
      <c r="D940" s="382" t="str">
        <f t="shared" si="19"/>
        <v/>
      </c>
    </row>
    <row r="941" ht="36" customHeight="1" spans="1:4">
      <c r="A941" s="272" t="s">
        <v>780</v>
      </c>
      <c r="B941" s="273"/>
      <c r="C941" s="383">
        <v>0</v>
      </c>
      <c r="D941" s="382"/>
    </row>
    <row r="942" ht="36" customHeight="1" spans="1:4">
      <c r="A942" s="272" t="s">
        <v>781</v>
      </c>
      <c r="B942" s="273"/>
      <c r="C942" s="383">
        <v>0</v>
      </c>
      <c r="D942" s="382" t="str">
        <f t="shared" ref="D942:D994" si="20">IF(B942&lt;&gt;0,C942/B942-1,"")</f>
        <v/>
      </c>
    </row>
    <row r="943" ht="36" customHeight="1" spans="1:4">
      <c r="A943" s="272" t="s">
        <v>782</v>
      </c>
      <c r="B943" s="273">
        <v>1727</v>
      </c>
      <c r="C943" s="383">
        <v>1730</v>
      </c>
      <c r="D943" s="382">
        <f t="shared" si="20"/>
        <v>0.002</v>
      </c>
    </row>
    <row r="944" ht="36" customHeight="1" spans="1:4">
      <c r="A944" s="272" t="s">
        <v>783</v>
      </c>
      <c r="B944" s="273"/>
      <c r="C944" s="383">
        <v>0</v>
      </c>
      <c r="D944" s="382" t="str">
        <f t="shared" si="20"/>
        <v/>
      </c>
    </row>
    <row r="945" ht="36" customHeight="1" spans="1:4">
      <c r="A945" s="272" t="s">
        <v>91</v>
      </c>
      <c r="B945" s="273"/>
      <c r="C945" s="383">
        <v>0</v>
      </c>
      <c r="D945" s="382" t="str">
        <f t="shared" si="20"/>
        <v/>
      </c>
    </row>
    <row r="946" ht="36" customHeight="1" spans="1:4">
      <c r="A946" s="272" t="s">
        <v>784</v>
      </c>
      <c r="B946" s="273">
        <v>1321</v>
      </c>
      <c r="C946" s="383">
        <v>945</v>
      </c>
      <c r="D946" s="382">
        <f t="shared" si="20"/>
        <v>-0.285</v>
      </c>
    </row>
    <row r="947" ht="36" customHeight="1" spans="1:4">
      <c r="A947" s="272" t="s">
        <v>785</v>
      </c>
      <c r="B947" s="381">
        <f>SUM(B948:B953)</f>
        <v>20</v>
      </c>
      <c r="C947" s="381">
        <f>SUM(C948:C953)</f>
        <v>0</v>
      </c>
      <c r="D947" s="382">
        <f t="shared" si="20"/>
        <v>-1</v>
      </c>
    </row>
    <row r="948" ht="36" customHeight="1" spans="1:4">
      <c r="A948" s="272" t="s">
        <v>786</v>
      </c>
      <c r="B948" s="273"/>
      <c r="C948" s="383">
        <v>0</v>
      </c>
      <c r="D948" s="382" t="str">
        <f t="shared" si="20"/>
        <v/>
      </c>
    </row>
    <row r="949" ht="36" customHeight="1" spans="1:4">
      <c r="A949" s="272" t="s">
        <v>787</v>
      </c>
      <c r="B949" s="273"/>
      <c r="C949" s="383">
        <v>0</v>
      </c>
      <c r="D949" s="382" t="str">
        <f t="shared" si="20"/>
        <v/>
      </c>
    </row>
    <row r="950" ht="36" customHeight="1" spans="1:4">
      <c r="A950" s="272" t="s">
        <v>788</v>
      </c>
      <c r="B950" s="273"/>
      <c r="C950" s="383">
        <v>0</v>
      </c>
      <c r="D950" s="382" t="str">
        <f t="shared" si="20"/>
        <v/>
      </c>
    </row>
    <row r="951" ht="36" customHeight="1" spans="1:4">
      <c r="A951" s="272" t="s">
        <v>789</v>
      </c>
      <c r="B951" s="273"/>
      <c r="C951" s="383">
        <v>0</v>
      </c>
      <c r="D951" s="382" t="str">
        <f t="shared" si="20"/>
        <v/>
      </c>
    </row>
    <row r="952" ht="36" customHeight="1" spans="1:4">
      <c r="A952" s="272" t="s">
        <v>790</v>
      </c>
      <c r="B952" s="273"/>
      <c r="C952" s="383">
        <v>0</v>
      </c>
      <c r="D952" s="382" t="str">
        <f t="shared" si="20"/>
        <v/>
      </c>
    </row>
    <row r="953" ht="36" customHeight="1" spans="1:4">
      <c r="A953" s="272" t="s">
        <v>791</v>
      </c>
      <c r="B953" s="273">
        <v>20</v>
      </c>
      <c r="C953" s="383">
        <v>0</v>
      </c>
      <c r="D953" s="382">
        <f t="shared" si="20"/>
        <v>-1</v>
      </c>
    </row>
    <row r="954" ht="36" customHeight="1" spans="1:4">
      <c r="A954" s="272" t="s">
        <v>792</v>
      </c>
      <c r="B954" s="381">
        <f>SUM(B955:B960)</f>
        <v>7482</v>
      </c>
      <c r="C954" s="381">
        <f>SUM(C955:C960)</f>
        <v>40</v>
      </c>
      <c r="D954" s="382">
        <f t="shared" si="20"/>
        <v>-0.995</v>
      </c>
    </row>
    <row r="955" ht="36" customHeight="1" spans="1:4">
      <c r="A955" s="272" t="s">
        <v>793</v>
      </c>
      <c r="B955" s="273"/>
      <c r="C955" s="383">
        <v>0</v>
      </c>
      <c r="D955" s="382" t="str">
        <f t="shared" si="20"/>
        <v/>
      </c>
    </row>
    <row r="956" ht="36" customHeight="1" spans="1:4">
      <c r="A956" s="272" t="s">
        <v>794</v>
      </c>
      <c r="B956" s="273"/>
      <c r="C956" s="381">
        <v>0</v>
      </c>
      <c r="D956" s="382" t="str">
        <f t="shared" si="20"/>
        <v/>
      </c>
    </row>
    <row r="957" ht="36" customHeight="1" spans="1:4">
      <c r="A957" s="272" t="s">
        <v>795</v>
      </c>
      <c r="B957" s="273"/>
      <c r="C957" s="383">
        <v>0</v>
      </c>
      <c r="D957" s="382" t="str">
        <f t="shared" si="20"/>
        <v/>
      </c>
    </row>
    <row r="958" ht="36" customHeight="1" spans="1:4">
      <c r="A958" s="272" t="s">
        <v>796</v>
      </c>
      <c r="B958" s="273">
        <v>85</v>
      </c>
      <c r="C958" s="383">
        <v>6</v>
      </c>
      <c r="D958" s="382">
        <f t="shared" si="20"/>
        <v>-0.929</v>
      </c>
    </row>
    <row r="959" ht="36" customHeight="1" spans="1:4">
      <c r="A959" s="272" t="s">
        <v>797</v>
      </c>
      <c r="B959" s="273"/>
      <c r="C959" s="383">
        <v>0</v>
      </c>
      <c r="D959" s="382" t="str">
        <f t="shared" si="20"/>
        <v/>
      </c>
    </row>
    <row r="960" ht="36" customHeight="1" spans="1:4">
      <c r="A960" s="272" t="s">
        <v>798</v>
      </c>
      <c r="B960" s="273">
        <v>7397</v>
      </c>
      <c r="C960" s="383">
        <v>34</v>
      </c>
      <c r="D960" s="382">
        <f t="shared" si="20"/>
        <v>-0.995</v>
      </c>
    </row>
    <row r="961" ht="36" customHeight="1" spans="1:4">
      <c r="A961" s="272" t="s">
        <v>799</v>
      </c>
      <c r="B961" s="381">
        <f>SUM(B962:B963)</f>
        <v>0</v>
      </c>
      <c r="C961" s="381">
        <f>SUM(C962:C963)</f>
        <v>0</v>
      </c>
      <c r="D961" s="382" t="str">
        <f t="shared" si="20"/>
        <v/>
      </c>
    </row>
    <row r="962" ht="36" customHeight="1" spans="1:4">
      <c r="A962" s="272" t="s">
        <v>800</v>
      </c>
      <c r="B962" s="273"/>
      <c r="C962" s="383">
        <v>0</v>
      </c>
      <c r="D962" s="382" t="str">
        <f t="shared" si="20"/>
        <v/>
      </c>
    </row>
    <row r="963" ht="36" customHeight="1" spans="1:4">
      <c r="A963" s="272" t="s">
        <v>801</v>
      </c>
      <c r="B963" s="273"/>
      <c r="C963" s="383">
        <v>0</v>
      </c>
      <c r="D963" s="382" t="str">
        <f t="shared" si="20"/>
        <v/>
      </c>
    </row>
    <row r="964" ht="36" customHeight="1" spans="1:4">
      <c r="A964" s="272" t="s">
        <v>802</v>
      </c>
      <c r="B964" s="381">
        <f>SUM(B965:B966)</f>
        <v>15</v>
      </c>
      <c r="C964" s="381">
        <f>SUM(C965:C966)</f>
        <v>7</v>
      </c>
      <c r="D964" s="382">
        <f t="shared" si="20"/>
        <v>-0.533</v>
      </c>
    </row>
    <row r="965" ht="36" customHeight="1" spans="1:4">
      <c r="A965" s="272" t="s">
        <v>803</v>
      </c>
      <c r="B965" s="273"/>
      <c r="C965" s="383">
        <v>0</v>
      </c>
      <c r="D965" s="382" t="str">
        <f t="shared" si="20"/>
        <v/>
      </c>
    </row>
    <row r="966" ht="36" customHeight="1" spans="1:4">
      <c r="A966" s="272" t="s">
        <v>804</v>
      </c>
      <c r="B966" s="273">
        <v>15</v>
      </c>
      <c r="C966" s="383">
        <v>7</v>
      </c>
      <c r="D966" s="382">
        <f t="shared" si="20"/>
        <v>-0.533</v>
      </c>
    </row>
    <row r="967" ht="36" customHeight="1" spans="1:4">
      <c r="A967" s="269" t="s">
        <v>55</v>
      </c>
      <c r="B967" s="379">
        <f>SUM(B968,B991,B1001,B1011,B1016,B1023,B1028)</f>
        <v>35994</v>
      </c>
      <c r="C967" s="379">
        <f>SUM(C968,C991,C1001,C1011,C1016,C1023,C1028)</f>
        <v>23084</v>
      </c>
      <c r="D967" s="380">
        <f t="shared" si="20"/>
        <v>-0.359</v>
      </c>
    </row>
    <row r="968" ht="36" customHeight="1" spans="1:4">
      <c r="A968" s="272" t="s">
        <v>805</v>
      </c>
      <c r="B968" s="381">
        <f>SUM(B969:B990)</f>
        <v>30311</v>
      </c>
      <c r="C968" s="381">
        <f>SUM(C969:C990)</f>
        <v>17044</v>
      </c>
      <c r="D968" s="382">
        <f t="shared" si="20"/>
        <v>-0.438</v>
      </c>
    </row>
    <row r="969" ht="36" customHeight="1" spans="1:4">
      <c r="A969" s="272" t="s">
        <v>82</v>
      </c>
      <c r="B969" s="273">
        <v>856</v>
      </c>
      <c r="C969" s="383">
        <v>691</v>
      </c>
      <c r="D969" s="382">
        <f t="shared" si="20"/>
        <v>-0.193</v>
      </c>
    </row>
    <row r="970" ht="36" customHeight="1" spans="1:4">
      <c r="A970" s="272" t="s">
        <v>83</v>
      </c>
      <c r="B970" s="273"/>
      <c r="C970" s="383">
        <v>0</v>
      </c>
      <c r="D970" s="382" t="str">
        <f t="shared" si="20"/>
        <v/>
      </c>
    </row>
    <row r="971" ht="36" customHeight="1" spans="1:4">
      <c r="A971" s="272" t="s">
        <v>84</v>
      </c>
      <c r="B971" s="273"/>
      <c r="C971" s="383">
        <v>0</v>
      </c>
      <c r="D971" s="382" t="str">
        <f t="shared" si="20"/>
        <v/>
      </c>
    </row>
    <row r="972" ht="36" customHeight="1" spans="1:4">
      <c r="A972" s="272" t="s">
        <v>806</v>
      </c>
      <c r="B972" s="273">
        <v>19203</v>
      </c>
      <c r="C972" s="383">
        <v>11185</v>
      </c>
      <c r="D972" s="382">
        <f t="shared" si="20"/>
        <v>-0.418</v>
      </c>
    </row>
    <row r="973" ht="36" customHeight="1" spans="1:4">
      <c r="A973" s="272" t="s">
        <v>807</v>
      </c>
      <c r="B973" s="273">
        <v>2977</v>
      </c>
      <c r="C973" s="383">
        <v>0</v>
      </c>
      <c r="D973" s="382">
        <f t="shared" si="20"/>
        <v>-1</v>
      </c>
    </row>
    <row r="974" ht="36" customHeight="1" spans="1:4">
      <c r="A974" s="272" t="s">
        <v>808</v>
      </c>
      <c r="B974" s="273"/>
      <c r="C974" s="383">
        <v>0</v>
      </c>
      <c r="D974" s="382" t="str">
        <f t="shared" si="20"/>
        <v/>
      </c>
    </row>
    <row r="975" ht="36" customHeight="1" spans="1:4">
      <c r="A975" s="272" t="s">
        <v>809</v>
      </c>
      <c r="B975" s="273"/>
      <c r="C975" s="383">
        <v>0</v>
      </c>
      <c r="D975" s="382" t="str">
        <f t="shared" si="20"/>
        <v/>
      </c>
    </row>
    <row r="976" ht="36" customHeight="1" spans="1:4">
      <c r="A976" s="272" t="s">
        <v>810</v>
      </c>
      <c r="B976" s="273"/>
      <c r="C976" s="383">
        <v>0</v>
      </c>
      <c r="D976" s="382" t="str">
        <f t="shared" si="20"/>
        <v/>
      </c>
    </row>
    <row r="977" ht="36" customHeight="1" spans="1:4">
      <c r="A977" s="272" t="s">
        <v>811</v>
      </c>
      <c r="B977" s="273">
        <v>4959</v>
      </c>
      <c r="C977" s="383">
        <v>3189</v>
      </c>
      <c r="D977" s="382">
        <f t="shared" si="20"/>
        <v>-0.357</v>
      </c>
    </row>
    <row r="978" ht="36" customHeight="1" spans="1:4">
      <c r="A978" s="272" t="s">
        <v>812</v>
      </c>
      <c r="B978" s="273"/>
      <c r="C978" s="383">
        <v>0</v>
      </c>
      <c r="D978" s="382" t="str">
        <f t="shared" si="20"/>
        <v/>
      </c>
    </row>
    <row r="979" ht="36" customHeight="1" spans="1:4">
      <c r="A979" s="272" t="s">
        <v>813</v>
      </c>
      <c r="B979" s="273"/>
      <c r="C979" s="383">
        <v>0</v>
      </c>
      <c r="D979" s="382" t="str">
        <f t="shared" si="20"/>
        <v/>
      </c>
    </row>
    <row r="980" ht="36" customHeight="1" spans="1:4">
      <c r="A980" s="272" t="s">
        <v>814</v>
      </c>
      <c r="B980" s="273">
        <v>10</v>
      </c>
      <c r="C980" s="383">
        <v>0</v>
      </c>
      <c r="D980" s="382">
        <f t="shared" si="20"/>
        <v>-1</v>
      </c>
    </row>
    <row r="981" ht="36" customHeight="1" spans="1:4">
      <c r="A981" s="272" t="s">
        <v>815</v>
      </c>
      <c r="B981" s="273"/>
      <c r="C981" s="383">
        <v>0</v>
      </c>
      <c r="D981" s="382" t="str">
        <f t="shared" si="20"/>
        <v/>
      </c>
    </row>
    <row r="982" ht="36" customHeight="1" spans="1:4">
      <c r="A982" s="272" t="s">
        <v>816</v>
      </c>
      <c r="B982" s="273"/>
      <c r="C982" s="383">
        <v>0</v>
      </c>
      <c r="D982" s="382" t="str">
        <f t="shared" si="20"/>
        <v/>
      </c>
    </row>
    <row r="983" ht="36" customHeight="1" spans="1:4">
      <c r="A983" s="272" t="s">
        <v>817</v>
      </c>
      <c r="B983" s="273"/>
      <c r="C983" s="383">
        <v>0</v>
      </c>
      <c r="D983" s="382" t="str">
        <f t="shared" si="20"/>
        <v/>
      </c>
    </row>
    <row r="984" ht="36" customHeight="1" spans="1:4">
      <c r="A984" s="272" t="s">
        <v>818</v>
      </c>
      <c r="B984" s="273"/>
      <c r="C984" s="383">
        <v>0</v>
      </c>
      <c r="D984" s="382" t="str">
        <f t="shared" si="20"/>
        <v/>
      </c>
    </row>
    <row r="985" ht="36" customHeight="1" spans="1:4">
      <c r="A985" s="272" t="s">
        <v>819</v>
      </c>
      <c r="B985" s="273"/>
      <c r="C985" s="383">
        <v>0</v>
      </c>
      <c r="D985" s="382" t="str">
        <f t="shared" si="20"/>
        <v/>
      </c>
    </row>
    <row r="986" ht="36" customHeight="1" spans="1:4">
      <c r="A986" s="272" t="s">
        <v>820</v>
      </c>
      <c r="B986" s="273"/>
      <c r="C986" s="383">
        <v>0</v>
      </c>
      <c r="D986" s="382" t="str">
        <f t="shared" si="20"/>
        <v/>
      </c>
    </row>
    <row r="987" ht="36" customHeight="1" spans="1:4">
      <c r="A987" s="272" t="s">
        <v>821</v>
      </c>
      <c r="B987" s="273"/>
      <c r="C987" s="383">
        <v>0</v>
      </c>
      <c r="D987" s="382" t="str">
        <f t="shared" si="20"/>
        <v/>
      </c>
    </row>
    <row r="988" ht="36" customHeight="1" spans="1:4">
      <c r="A988" s="272" t="s">
        <v>822</v>
      </c>
      <c r="B988" s="273"/>
      <c r="C988" s="383">
        <v>0</v>
      </c>
      <c r="D988" s="382" t="str">
        <f t="shared" si="20"/>
        <v/>
      </c>
    </row>
    <row r="989" ht="36" customHeight="1" spans="1:4">
      <c r="A989" s="272" t="s">
        <v>823</v>
      </c>
      <c r="B989" s="273"/>
      <c r="C989" s="381">
        <v>0</v>
      </c>
      <c r="D989" s="382" t="str">
        <f t="shared" si="20"/>
        <v/>
      </c>
    </row>
    <row r="990" ht="36" customHeight="1" spans="1:4">
      <c r="A990" s="272" t="s">
        <v>824</v>
      </c>
      <c r="B990" s="273">
        <v>2306</v>
      </c>
      <c r="C990" s="383">
        <v>1979</v>
      </c>
      <c r="D990" s="382">
        <f t="shared" si="20"/>
        <v>-0.142</v>
      </c>
    </row>
    <row r="991" ht="36" customHeight="1" spans="1:4">
      <c r="A991" s="272" t="s">
        <v>825</v>
      </c>
      <c r="B991" s="381">
        <f>SUM(B992:B1000)</f>
        <v>0</v>
      </c>
      <c r="C991" s="381">
        <f>SUM(C992:C1000)</f>
        <v>0</v>
      </c>
      <c r="D991" s="382" t="str">
        <f t="shared" si="20"/>
        <v/>
      </c>
    </row>
    <row r="992" ht="36" customHeight="1" spans="1:4">
      <c r="A992" s="272" t="s">
        <v>82</v>
      </c>
      <c r="B992" s="273"/>
      <c r="C992" s="383">
        <v>0</v>
      </c>
      <c r="D992" s="382" t="str">
        <f t="shared" si="20"/>
        <v/>
      </c>
    </row>
    <row r="993" ht="36" customHeight="1" spans="1:4">
      <c r="A993" s="272" t="s">
        <v>83</v>
      </c>
      <c r="B993" s="273"/>
      <c r="C993" s="383">
        <v>0</v>
      </c>
      <c r="D993" s="382" t="str">
        <f t="shared" si="20"/>
        <v/>
      </c>
    </row>
    <row r="994" ht="36" customHeight="1" spans="1:4">
      <c r="A994" s="272" t="s">
        <v>84</v>
      </c>
      <c r="B994" s="273"/>
      <c r="C994" s="383">
        <v>0</v>
      </c>
      <c r="D994" s="382" t="str">
        <f t="shared" si="20"/>
        <v/>
      </c>
    </row>
    <row r="995" ht="36" customHeight="1" spans="1:4">
      <c r="A995" s="272" t="s">
        <v>826</v>
      </c>
      <c r="B995" s="273"/>
      <c r="C995" s="383">
        <v>0</v>
      </c>
      <c r="D995" s="382"/>
    </row>
    <row r="996" ht="36" customHeight="1" spans="1:4">
      <c r="A996" s="272" t="s">
        <v>827</v>
      </c>
      <c r="B996" s="273"/>
      <c r="C996" s="383">
        <v>0</v>
      </c>
      <c r="D996" s="382" t="str">
        <f t="shared" ref="D996:D1060" si="21">IF(B996&lt;&gt;0,C996/B996-1,"")</f>
        <v/>
      </c>
    </row>
    <row r="997" ht="36" customHeight="1" spans="1:4">
      <c r="A997" s="272" t="s">
        <v>828</v>
      </c>
      <c r="B997" s="273"/>
      <c r="C997" s="383">
        <v>0</v>
      </c>
      <c r="D997" s="382"/>
    </row>
    <row r="998" ht="36" customHeight="1" spans="1:4">
      <c r="A998" s="272" t="s">
        <v>829</v>
      </c>
      <c r="B998" s="273"/>
      <c r="C998" s="383">
        <v>0</v>
      </c>
      <c r="D998" s="382" t="str">
        <f t="shared" si="21"/>
        <v/>
      </c>
    </row>
    <row r="999" ht="36" customHeight="1" spans="1:4">
      <c r="A999" s="272" t="s">
        <v>830</v>
      </c>
      <c r="B999" s="273"/>
      <c r="C999" s="383">
        <v>0</v>
      </c>
      <c r="D999" s="382" t="str">
        <f t="shared" si="21"/>
        <v/>
      </c>
    </row>
    <row r="1000" ht="36" customHeight="1" spans="1:4">
      <c r="A1000" s="272" t="s">
        <v>831</v>
      </c>
      <c r="B1000" s="273"/>
      <c r="C1000" s="383">
        <v>0</v>
      </c>
      <c r="D1000" s="382" t="str">
        <f t="shared" si="21"/>
        <v/>
      </c>
    </row>
    <row r="1001" ht="36" customHeight="1" spans="1:4">
      <c r="A1001" s="272" t="s">
        <v>832</v>
      </c>
      <c r="B1001" s="381">
        <f>SUM(B1002:B1010)</f>
        <v>0</v>
      </c>
      <c r="C1001" s="381">
        <f>SUM(C1002:C1010)</f>
        <v>0</v>
      </c>
      <c r="D1001" s="382" t="str">
        <f t="shared" si="21"/>
        <v/>
      </c>
    </row>
    <row r="1002" ht="36" customHeight="1" spans="1:4">
      <c r="A1002" s="272" t="s">
        <v>82</v>
      </c>
      <c r="B1002" s="273"/>
      <c r="C1002" s="383">
        <v>0</v>
      </c>
      <c r="D1002" s="382" t="str">
        <f t="shared" si="21"/>
        <v/>
      </c>
    </row>
    <row r="1003" ht="36" customHeight="1" spans="1:4">
      <c r="A1003" s="272" t="s">
        <v>83</v>
      </c>
      <c r="B1003" s="273"/>
      <c r="C1003" s="383">
        <v>0</v>
      </c>
      <c r="D1003" s="382" t="str">
        <f t="shared" si="21"/>
        <v/>
      </c>
    </row>
    <row r="1004" ht="36" customHeight="1" spans="1:4">
      <c r="A1004" s="272" t="s">
        <v>84</v>
      </c>
      <c r="B1004" s="273"/>
      <c r="C1004" s="383">
        <v>0</v>
      </c>
      <c r="D1004" s="382" t="str">
        <f t="shared" si="21"/>
        <v/>
      </c>
    </row>
    <row r="1005" ht="36" customHeight="1" spans="1:4">
      <c r="A1005" s="272" t="s">
        <v>833</v>
      </c>
      <c r="B1005" s="273"/>
      <c r="C1005" s="383">
        <v>0</v>
      </c>
      <c r="D1005" s="382" t="str">
        <f t="shared" si="21"/>
        <v/>
      </c>
    </row>
    <row r="1006" ht="36" customHeight="1" spans="1:4">
      <c r="A1006" s="272" t="s">
        <v>834</v>
      </c>
      <c r="B1006" s="273"/>
      <c r="C1006" s="383">
        <v>0</v>
      </c>
      <c r="D1006" s="382" t="str">
        <f t="shared" si="21"/>
        <v/>
      </c>
    </row>
    <row r="1007" ht="36" customHeight="1" spans="1:4">
      <c r="A1007" s="272" t="s">
        <v>835</v>
      </c>
      <c r="B1007" s="273"/>
      <c r="C1007" s="383">
        <v>0</v>
      </c>
      <c r="D1007" s="382" t="str">
        <f t="shared" si="21"/>
        <v/>
      </c>
    </row>
    <row r="1008" ht="36" customHeight="1" spans="1:4">
      <c r="A1008" s="272" t="s">
        <v>836</v>
      </c>
      <c r="B1008" s="273"/>
      <c r="C1008" s="383">
        <v>0</v>
      </c>
      <c r="D1008" s="382" t="str">
        <f t="shared" si="21"/>
        <v/>
      </c>
    </row>
    <row r="1009" ht="36" customHeight="1" spans="1:4">
      <c r="A1009" s="272" t="s">
        <v>837</v>
      </c>
      <c r="B1009" s="273"/>
      <c r="C1009" s="383">
        <v>0</v>
      </c>
      <c r="D1009" s="382" t="str">
        <f t="shared" si="21"/>
        <v/>
      </c>
    </row>
    <row r="1010" ht="36" customHeight="1" spans="1:4">
      <c r="A1010" s="272" t="s">
        <v>838</v>
      </c>
      <c r="B1010" s="273"/>
      <c r="C1010" s="383">
        <v>0</v>
      </c>
      <c r="D1010" s="382" t="str">
        <f t="shared" si="21"/>
        <v/>
      </c>
    </row>
    <row r="1011" ht="36" customHeight="1" spans="1:4">
      <c r="A1011" s="272" t="s">
        <v>839</v>
      </c>
      <c r="B1011" s="381">
        <f>SUM(B1012:B1015)</f>
        <v>0</v>
      </c>
      <c r="C1011" s="381">
        <f>SUM(C1012:C1015)</f>
        <v>0</v>
      </c>
      <c r="D1011" s="382" t="str">
        <f t="shared" si="21"/>
        <v/>
      </c>
    </row>
    <row r="1012" ht="36" customHeight="1" spans="1:4">
      <c r="A1012" s="272" t="s">
        <v>840</v>
      </c>
      <c r="B1012" s="273"/>
      <c r="C1012" s="381">
        <v>0</v>
      </c>
      <c r="D1012" s="382" t="str">
        <f t="shared" si="21"/>
        <v/>
      </c>
    </row>
    <row r="1013" ht="36" customHeight="1" spans="1:4">
      <c r="A1013" s="272" t="s">
        <v>841</v>
      </c>
      <c r="B1013" s="273"/>
      <c r="C1013" s="381">
        <v>0</v>
      </c>
      <c r="D1013" s="382" t="str">
        <f t="shared" si="21"/>
        <v/>
      </c>
    </row>
    <row r="1014" ht="36" customHeight="1" spans="1:4">
      <c r="A1014" s="272" t="s">
        <v>842</v>
      </c>
      <c r="B1014" s="273"/>
      <c r="C1014" s="381">
        <v>0</v>
      </c>
      <c r="D1014" s="382" t="str">
        <f t="shared" si="21"/>
        <v/>
      </c>
    </row>
    <row r="1015" ht="36" customHeight="1" spans="1:4">
      <c r="A1015" s="272" t="s">
        <v>843</v>
      </c>
      <c r="B1015" s="273"/>
      <c r="C1015" s="381">
        <v>0</v>
      </c>
      <c r="D1015" s="382" t="str">
        <f t="shared" si="21"/>
        <v/>
      </c>
    </row>
    <row r="1016" ht="36" customHeight="1" spans="1:4">
      <c r="A1016" s="272" t="s">
        <v>844</v>
      </c>
      <c r="B1016" s="381">
        <f>SUM(B1017:B1022)</f>
        <v>100</v>
      </c>
      <c r="C1016" s="381">
        <f>SUM(C1017:C1022)</f>
        <v>20</v>
      </c>
      <c r="D1016" s="382">
        <f t="shared" si="21"/>
        <v>-0.8</v>
      </c>
    </row>
    <row r="1017" ht="36" customHeight="1" spans="1:4">
      <c r="A1017" s="272" t="s">
        <v>82</v>
      </c>
      <c r="B1017" s="273"/>
      <c r="C1017" s="383">
        <v>0</v>
      </c>
      <c r="D1017" s="382" t="str">
        <f t="shared" si="21"/>
        <v/>
      </c>
    </row>
    <row r="1018" ht="36" customHeight="1" spans="1:4">
      <c r="A1018" s="272" t="s">
        <v>83</v>
      </c>
      <c r="B1018" s="273"/>
      <c r="C1018" s="383">
        <v>0</v>
      </c>
      <c r="D1018" s="382" t="str">
        <f t="shared" si="21"/>
        <v/>
      </c>
    </row>
    <row r="1019" ht="36" customHeight="1" spans="1:4">
      <c r="A1019" s="272" t="s">
        <v>84</v>
      </c>
      <c r="B1019" s="273"/>
      <c r="C1019" s="383">
        <v>0</v>
      </c>
      <c r="D1019" s="382" t="str">
        <f t="shared" si="21"/>
        <v/>
      </c>
    </row>
    <row r="1020" ht="36" customHeight="1" spans="1:4">
      <c r="A1020" s="272" t="s">
        <v>830</v>
      </c>
      <c r="B1020" s="273"/>
      <c r="C1020" s="383">
        <v>20</v>
      </c>
      <c r="D1020" s="382" t="str">
        <f t="shared" si="21"/>
        <v/>
      </c>
    </row>
    <row r="1021" ht="36" customHeight="1" spans="1:4">
      <c r="A1021" s="272" t="s">
        <v>845</v>
      </c>
      <c r="B1021" s="273">
        <v>100</v>
      </c>
      <c r="C1021" s="383">
        <v>0</v>
      </c>
      <c r="D1021" s="382">
        <f t="shared" si="21"/>
        <v>-1</v>
      </c>
    </row>
    <row r="1022" ht="36" customHeight="1" spans="1:4">
      <c r="A1022" s="272" t="s">
        <v>846</v>
      </c>
      <c r="B1022" s="273"/>
      <c r="C1022" s="383">
        <v>0</v>
      </c>
      <c r="D1022" s="382" t="str">
        <f t="shared" si="21"/>
        <v/>
      </c>
    </row>
    <row r="1023" ht="36" customHeight="1" spans="1:4">
      <c r="A1023" s="272" t="s">
        <v>847</v>
      </c>
      <c r="B1023" s="381">
        <f>SUM(B1024:B1027)</f>
        <v>70</v>
      </c>
      <c r="C1023" s="381">
        <f>SUM(C1024:C1027)</f>
        <v>0</v>
      </c>
      <c r="D1023" s="382">
        <f t="shared" si="21"/>
        <v>-1</v>
      </c>
    </row>
    <row r="1024" ht="36" customHeight="1" spans="1:4">
      <c r="A1024" s="272" t="s">
        <v>848</v>
      </c>
      <c r="B1024" s="273">
        <v>70</v>
      </c>
      <c r="C1024" s="383">
        <v>0</v>
      </c>
      <c r="D1024" s="382">
        <f t="shared" si="21"/>
        <v>-1</v>
      </c>
    </row>
    <row r="1025" ht="36" customHeight="1" spans="1:4">
      <c r="A1025" s="272" t="s">
        <v>849</v>
      </c>
      <c r="B1025" s="273"/>
      <c r="C1025" s="383">
        <v>0</v>
      </c>
      <c r="D1025" s="382" t="str">
        <f t="shared" si="21"/>
        <v/>
      </c>
    </row>
    <row r="1026" ht="36" customHeight="1" spans="1:4">
      <c r="A1026" s="272" t="s">
        <v>850</v>
      </c>
      <c r="B1026" s="273"/>
      <c r="C1026" s="383">
        <v>0</v>
      </c>
      <c r="D1026" s="382" t="str">
        <f t="shared" si="21"/>
        <v/>
      </c>
    </row>
    <row r="1027" ht="36" customHeight="1" spans="1:4">
      <c r="A1027" s="272" t="s">
        <v>851</v>
      </c>
      <c r="B1027" s="273"/>
      <c r="C1027" s="383">
        <v>0</v>
      </c>
      <c r="D1027" s="382" t="str">
        <f t="shared" si="21"/>
        <v/>
      </c>
    </row>
    <row r="1028" ht="36" customHeight="1" spans="1:4">
      <c r="A1028" s="272" t="s">
        <v>852</v>
      </c>
      <c r="B1028" s="381">
        <f>SUM(B1029:B1030)</f>
        <v>5513</v>
      </c>
      <c r="C1028" s="381">
        <f>SUM(C1029:C1030)</f>
        <v>6020</v>
      </c>
      <c r="D1028" s="382">
        <f t="shared" si="21"/>
        <v>0.092</v>
      </c>
    </row>
    <row r="1029" ht="36" customHeight="1" spans="1:4">
      <c r="A1029" s="272" t="s">
        <v>853</v>
      </c>
      <c r="B1029" s="273">
        <v>5513</v>
      </c>
      <c r="C1029" s="383">
        <v>6020</v>
      </c>
      <c r="D1029" s="382">
        <f t="shared" si="21"/>
        <v>0.092</v>
      </c>
    </row>
    <row r="1030" ht="36" customHeight="1" spans="1:4">
      <c r="A1030" s="272" t="s">
        <v>854</v>
      </c>
      <c r="B1030" s="273"/>
      <c r="C1030" s="383">
        <v>0</v>
      </c>
      <c r="D1030" s="382" t="str">
        <f t="shared" si="21"/>
        <v/>
      </c>
    </row>
    <row r="1031" ht="36" customHeight="1" spans="1:4">
      <c r="A1031" s="269" t="s">
        <v>56</v>
      </c>
      <c r="B1031" s="379">
        <f>SUM(B1032,B1042,B1058,B1063,B1074,B1081,B1089)</f>
        <v>41689</v>
      </c>
      <c r="C1031" s="379">
        <f>SUM(C1032,C1042,C1058,C1063,C1074,C1081,C1089)</f>
        <v>54951</v>
      </c>
      <c r="D1031" s="380">
        <f t="shared" si="21"/>
        <v>0.318</v>
      </c>
    </row>
    <row r="1032" ht="36" customHeight="1" spans="1:4">
      <c r="A1032" s="272" t="s">
        <v>855</v>
      </c>
      <c r="B1032" s="381">
        <f>SUM(B1033:B1041)</f>
        <v>1695</v>
      </c>
      <c r="C1032" s="381">
        <f>SUM(C1033:C1041)</f>
        <v>1899</v>
      </c>
      <c r="D1032" s="382">
        <f t="shared" si="21"/>
        <v>0.12</v>
      </c>
    </row>
    <row r="1033" ht="36" customHeight="1" spans="1:4">
      <c r="A1033" s="272" t="s">
        <v>82</v>
      </c>
      <c r="B1033" s="273">
        <v>1319</v>
      </c>
      <c r="C1033" s="383">
        <v>1404</v>
      </c>
      <c r="D1033" s="382">
        <f t="shared" si="21"/>
        <v>0.064</v>
      </c>
    </row>
    <row r="1034" ht="36" customHeight="1" spans="1:4">
      <c r="A1034" s="272" t="s">
        <v>83</v>
      </c>
      <c r="B1034" s="273">
        <v>376</v>
      </c>
      <c r="C1034" s="383">
        <v>245</v>
      </c>
      <c r="D1034" s="382">
        <f t="shared" si="21"/>
        <v>-0.348</v>
      </c>
    </row>
    <row r="1035" ht="36" customHeight="1" spans="1:4">
      <c r="A1035" s="272" t="s">
        <v>84</v>
      </c>
      <c r="B1035" s="273"/>
      <c r="C1035" s="383">
        <v>0</v>
      </c>
      <c r="D1035" s="382" t="str">
        <f t="shared" si="21"/>
        <v/>
      </c>
    </row>
    <row r="1036" ht="36" customHeight="1" spans="1:4">
      <c r="A1036" s="272" t="s">
        <v>856</v>
      </c>
      <c r="B1036" s="273"/>
      <c r="C1036" s="383">
        <v>250</v>
      </c>
      <c r="D1036" s="382" t="str">
        <f t="shared" si="21"/>
        <v/>
      </c>
    </row>
    <row r="1037" ht="36" customHeight="1" spans="1:4">
      <c r="A1037" s="272" t="s">
        <v>857</v>
      </c>
      <c r="B1037" s="273"/>
      <c r="C1037" s="383">
        <v>0</v>
      </c>
      <c r="D1037" s="382" t="str">
        <f t="shared" si="21"/>
        <v/>
      </c>
    </row>
    <row r="1038" ht="36" customHeight="1" spans="1:4">
      <c r="A1038" s="272" t="s">
        <v>858</v>
      </c>
      <c r="B1038" s="273"/>
      <c r="C1038" s="383">
        <v>0</v>
      </c>
      <c r="D1038" s="382" t="str">
        <f t="shared" si="21"/>
        <v/>
      </c>
    </row>
    <row r="1039" ht="36" customHeight="1" spans="1:4">
      <c r="A1039" s="272" t="s">
        <v>859</v>
      </c>
      <c r="B1039" s="273"/>
      <c r="C1039" s="383">
        <v>0</v>
      </c>
      <c r="D1039" s="382" t="str">
        <f t="shared" si="21"/>
        <v/>
      </c>
    </row>
    <row r="1040" ht="36" customHeight="1" spans="1:4">
      <c r="A1040" s="272" t="s">
        <v>860</v>
      </c>
      <c r="B1040" s="273"/>
      <c r="C1040" s="383">
        <v>0</v>
      </c>
      <c r="D1040" s="382" t="str">
        <f t="shared" si="21"/>
        <v/>
      </c>
    </row>
    <row r="1041" ht="36" customHeight="1" spans="1:4">
      <c r="A1041" s="272" t="s">
        <v>861</v>
      </c>
      <c r="B1041" s="273"/>
      <c r="C1041" s="383">
        <v>0</v>
      </c>
      <c r="D1041" s="382" t="str">
        <f t="shared" si="21"/>
        <v/>
      </c>
    </row>
    <row r="1042" ht="36" customHeight="1" spans="1:4">
      <c r="A1042" s="272" t="s">
        <v>862</v>
      </c>
      <c r="B1042" s="381">
        <f>SUM(B1043:B1057)</f>
        <v>0</v>
      </c>
      <c r="C1042" s="381">
        <f>SUM(C1043:C1057)</f>
        <v>0</v>
      </c>
      <c r="D1042" s="382" t="str">
        <f t="shared" si="21"/>
        <v/>
      </c>
    </row>
    <row r="1043" ht="36" customHeight="1" spans="1:4">
      <c r="A1043" s="272" t="s">
        <v>82</v>
      </c>
      <c r="B1043" s="273"/>
      <c r="C1043" s="383">
        <v>0</v>
      </c>
      <c r="D1043" s="382" t="str">
        <f t="shared" si="21"/>
        <v/>
      </c>
    </row>
    <row r="1044" ht="36" customHeight="1" spans="1:4">
      <c r="A1044" s="272" t="s">
        <v>83</v>
      </c>
      <c r="B1044" s="273"/>
      <c r="C1044" s="383">
        <v>0</v>
      </c>
      <c r="D1044" s="382" t="str">
        <f t="shared" si="21"/>
        <v/>
      </c>
    </row>
    <row r="1045" ht="36" customHeight="1" spans="1:4">
      <c r="A1045" s="272" t="s">
        <v>84</v>
      </c>
      <c r="B1045" s="273"/>
      <c r="C1045" s="383">
        <v>0</v>
      </c>
      <c r="D1045" s="382" t="str">
        <f t="shared" si="21"/>
        <v/>
      </c>
    </row>
    <row r="1046" ht="36" customHeight="1" spans="1:4">
      <c r="A1046" s="272" t="s">
        <v>863</v>
      </c>
      <c r="B1046" s="273"/>
      <c r="C1046" s="383">
        <v>0</v>
      </c>
      <c r="D1046" s="382" t="str">
        <f t="shared" si="21"/>
        <v/>
      </c>
    </row>
    <row r="1047" ht="36" customHeight="1" spans="1:4">
      <c r="A1047" s="272" t="s">
        <v>864</v>
      </c>
      <c r="B1047" s="273"/>
      <c r="C1047" s="383">
        <v>0</v>
      </c>
      <c r="D1047" s="382" t="str">
        <f t="shared" si="21"/>
        <v/>
      </c>
    </row>
    <row r="1048" ht="36" customHeight="1" spans="1:4">
      <c r="A1048" s="272" t="s">
        <v>865</v>
      </c>
      <c r="B1048" s="273"/>
      <c r="C1048" s="383">
        <v>0</v>
      </c>
      <c r="D1048" s="382" t="str">
        <f t="shared" si="21"/>
        <v/>
      </c>
    </row>
    <row r="1049" ht="36" customHeight="1" spans="1:4">
      <c r="A1049" s="272" t="s">
        <v>866</v>
      </c>
      <c r="B1049" s="273"/>
      <c r="C1049" s="383">
        <v>0</v>
      </c>
      <c r="D1049" s="382" t="str">
        <f t="shared" si="21"/>
        <v/>
      </c>
    </row>
    <row r="1050" ht="36" customHeight="1" spans="1:4">
      <c r="A1050" s="272" t="s">
        <v>867</v>
      </c>
      <c r="B1050" s="273"/>
      <c r="C1050" s="383">
        <v>0</v>
      </c>
      <c r="D1050" s="382" t="str">
        <f t="shared" si="21"/>
        <v/>
      </c>
    </row>
    <row r="1051" ht="36" customHeight="1" spans="1:4">
      <c r="A1051" s="272" t="s">
        <v>868</v>
      </c>
      <c r="B1051" s="273"/>
      <c r="C1051" s="383">
        <v>0</v>
      </c>
      <c r="D1051" s="382" t="str">
        <f t="shared" si="21"/>
        <v/>
      </c>
    </row>
    <row r="1052" ht="36" customHeight="1" spans="1:4">
      <c r="A1052" s="272" t="s">
        <v>869</v>
      </c>
      <c r="B1052" s="273"/>
      <c r="C1052" s="383">
        <v>0</v>
      </c>
      <c r="D1052" s="382" t="str">
        <f t="shared" si="21"/>
        <v/>
      </c>
    </row>
    <row r="1053" ht="36" customHeight="1" spans="1:4">
      <c r="A1053" s="386" t="s">
        <v>870</v>
      </c>
      <c r="B1053" s="273"/>
      <c r="C1053" s="383">
        <v>0</v>
      </c>
      <c r="D1053" s="382" t="str">
        <f t="shared" si="21"/>
        <v/>
      </c>
    </row>
    <row r="1054" ht="36" customHeight="1" spans="1:4">
      <c r="A1054" s="386" t="s">
        <v>871</v>
      </c>
      <c r="B1054" s="273"/>
      <c r="C1054" s="383">
        <v>0</v>
      </c>
      <c r="D1054" s="382" t="str">
        <f t="shared" si="21"/>
        <v/>
      </c>
    </row>
    <row r="1055" ht="36" customHeight="1" spans="1:4">
      <c r="A1055" s="386" t="s">
        <v>872</v>
      </c>
      <c r="B1055" s="273"/>
      <c r="C1055" s="383">
        <v>0</v>
      </c>
      <c r="D1055" s="382" t="str">
        <f t="shared" si="21"/>
        <v/>
      </c>
    </row>
    <row r="1056" ht="36" customHeight="1" spans="1:4">
      <c r="A1056" s="272" t="s">
        <v>873</v>
      </c>
      <c r="B1056" s="273"/>
      <c r="C1056" s="383">
        <v>0</v>
      </c>
      <c r="D1056" s="382" t="str">
        <f t="shared" si="21"/>
        <v/>
      </c>
    </row>
    <row r="1057" ht="36" customHeight="1" spans="1:4">
      <c r="A1057" s="272" t="s">
        <v>874</v>
      </c>
      <c r="B1057" s="273"/>
      <c r="C1057" s="383">
        <v>0</v>
      </c>
      <c r="D1057" s="382" t="str">
        <f t="shared" si="21"/>
        <v/>
      </c>
    </row>
    <row r="1058" ht="36" customHeight="1" spans="1:4">
      <c r="A1058" s="272" t="s">
        <v>875</v>
      </c>
      <c r="B1058" s="381">
        <f>SUM(B1059:B1062)</f>
        <v>0</v>
      </c>
      <c r="C1058" s="381">
        <f>SUM(C1059:C1062)</f>
        <v>0</v>
      </c>
      <c r="D1058" s="382" t="str">
        <f t="shared" si="21"/>
        <v/>
      </c>
    </row>
    <row r="1059" ht="36" customHeight="1" spans="1:4">
      <c r="A1059" s="272" t="s">
        <v>82</v>
      </c>
      <c r="B1059" s="273"/>
      <c r="C1059" s="383">
        <v>0</v>
      </c>
      <c r="D1059" s="382" t="str">
        <f t="shared" si="21"/>
        <v/>
      </c>
    </row>
    <row r="1060" ht="36" customHeight="1" spans="1:4">
      <c r="A1060" s="272" t="s">
        <v>83</v>
      </c>
      <c r="B1060" s="273"/>
      <c r="C1060" s="383">
        <v>0</v>
      </c>
      <c r="D1060" s="382" t="str">
        <f t="shared" si="21"/>
        <v/>
      </c>
    </row>
    <row r="1061" ht="36" customHeight="1" spans="1:4">
      <c r="A1061" s="272" t="s">
        <v>84</v>
      </c>
      <c r="B1061" s="273"/>
      <c r="C1061" s="383">
        <v>0</v>
      </c>
      <c r="D1061" s="382" t="str">
        <f t="shared" ref="D1061:D1124" si="22">IF(B1061&lt;&gt;0,C1061/B1061-1,"")</f>
        <v/>
      </c>
    </row>
    <row r="1062" ht="36" customHeight="1" spans="1:4">
      <c r="A1062" s="272" t="s">
        <v>876</v>
      </c>
      <c r="B1062" s="273"/>
      <c r="C1062" s="383">
        <v>0</v>
      </c>
      <c r="D1062" s="382" t="str">
        <f t="shared" si="22"/>
        <v/>
      </c>
    </row>
    <row r="1063" ht="36" customHeight="1" spans="1:4">
      <c r="A1063" s="272" t="s">
        <v>877</v>
      </c>
      <c r="B1063" s="381">
        <f>SUM(B1064:B1073)</f>
        <v>20565</v>
      </c>
      <c r="C1063" s="381">
        <f>SUM(C1064:C1073)</f>
        <v>51784</v>
      </c>
      <c r="D1063" s="382">
        <f t="shared" si="22"/>
        <v>1.518</v>
      </c>
    </row>
    <row r="1064" ht="36" customHeight="1" spans="1:4">
      <c r="A1064" s="272" t="s">
        <v>82</v>
      </c>
      <c r="B1064" s="273">
        <v>1444</v>
      </c>
      <c r="C1064" s="383">
        <v>1113</v>
      </c>
      <c r="D1064" s="382">
        <f t="shared" si="22"/>
        <v>-0.229</v>
      </c>
    </row>
    <row r="1065" ht="36" customHeight="1" spans="1:4">
      <c r="A1065" s="272" t="s">
        <v>83</v>
      </c>
      <c r="B1065" s="273"/>
      <c r="C1065" s="383">
        <v>0</v>
      </c>
      <c r="D1065" s="382" t="str">
        <f t="shared" si="22"/>
        <v/>
      </c>
    </row>
    <row r="1066" ht="36" customHeight="1" spans="1:4">
      <c r="A1066" s="272" t="s">
        <v>84</v>
      </c>
      <c r="B1066" s="273"/>
      <c r="C1066" s="383">
        <v>0</v>
      </c>
      <c r="D1066" s="382" t="str">
        <f t="shared" si="22"/>
        <v/>
      </c>
    </row>
    <row r="1067" ht="36" customHeight="1" spans="1:4">
      <c r="A1067" s="272" t="s">
        <v>878</v>
      </c>
      <c r="B1067" s="273"/>
      <c r="C1067" s="383">
        <v>0</v>
      </c>
      <c r="D1067" s="382" t="str">
        <f t="shared" si="22"/>
        <v/>
      </c>
    </row>
    <row r="1068" ht="36" customHeight="1" spans="1:4">
      <c r="A1068" s="272" t="s">
        <v>879</v>
      </c>
      <c r="B1068" s="273"/>
      <c r="C1068" s="383">
        <v>0</v>
      </c>
      <c r="D1068" s="382" t="str">
        <f t="shared" si="22"/>
        <v/>
      </c>
    </row>
    <row r="1069" ht="36" customHeight="1" spans="1:4">
      <c r="A1069" s="272" t="s">
        <v>880</v>
      </c>
      <c r="B1069" s="273">
        <v>2411</v>
      </c>
      <c r="C1069" s="383">
        <v>0</v>
      </c>
      <c r="D1069" s="382">
        <f t="shared" si="22"/>
        <v>-1</v>
      </c>
    </row>
    <row r="1070" ht="36" customHeight="1" spans="1:4">
      <c r="A1070" s="384" t="s">
        <v>881</v>
      </c>
      <c r="B1070" s="273"/>
      <c r="C1070" s="383">
        <v>0</v>
      </c>
      <c r="D1070" s="382" t="str">
        <f t="shared" si="22"/>
        <v/>
      </c>
    </row>
    <row r="1071" ht="36" customHeight="1" spans="1:4">
      <c r="A1071" s="272" t="s">
        <v>882</v>
      </c>
      <c r="B1071" s="273">
        <v>16710</v>
      </c>
      <c r="C1071" s="383">
        <v>50671</v>
      </c>
      <c r="D1071" s="382">
        <f t="shared" si="22"/>
        <v>2.032</v>
      </c>
    </row>
    <row r="1072" ht="36" customHeight="1" spans="1:4">
      <c r="A1072" s="272" t="s">
        <v>91</v>
      </c>
      <c r="B1072" s="273"/>
      <c r="C1072" s="383">
        <v>0</v>
      </c>
      <c r="D1072" s="382" t="str">
        <f t="shared" si="22"/>
        <v/>
      </c>
    </row>
    <row r="1073" ht="36" customHeight="1" spans="1:4">
      <c r="A1073" s="272" t="s">
        <v>883</v>
      </c>
      <c r="B1073" s="273"/>
      <c r="C1073" s="383">
        <v>0</v>
      </c>
      <c r="D1073" s="382" t="str">
        <f t="shared" si="22"/>
        <v/>
      </c>
    </row>
    <row r="1074" ht="36" customHeight="1" spans="1:4">
      <c r="A1074" s="272" t="s">
        <v>884</v>
      </c>
      <c r="B1074" s="381">
        <f>SUM(B1075:B1080)</f>
        <v>1248</v>
      </c>
      <c r="C1074" s="381">
        <f>SUM(C1075:C1080)</f>
        <v>1199</v>
      </c>
      <c r="D1074" s="382">
        <f t="shared" si="22"/>
        <v>-0.039</v>
      </c>
    </row>
    <row r="1075" ht="36" customHeight="1" spans="1:4">
      <c r="A1075" s="272" t="s">
        <v>82</v>
      </c>
      <c r="B1075" s="273">
        <v>491</v>
      </c>
      <c r="C1075" s="383">
        <v>407</v>
      </c>
      <c r="D1075" s="382">
        <f t="shared" si="22"/>
        <v>-0.171</v>
      </c>
    </row>
    <row r="1076" ht="36" customHeight="1" spans="1:4">
      <c r="A1076" s="272" t="s">
        <v>83</v>
      </c>
      <c r="B1076" s="273">
        <v>209</v>
      </c>
      <c r="C1076" s="383">
        <v>295</v>
      </c>
      <c r="D1076" s="382">
        <f t="shared" si="22"/>
        <v>0.411</v>
      </c>
    </row>
    <row r="1077" ht="36" customHeight="1" spans="1:4">
      <c r="A1077" s="272" t="s">
        <v>84</v>
      </c>
      <c r="B1077" s="273"/>
      <c r="C1077" s="383">
        <v>0</v>
      </c>
      <c r="D1077" s="382" t="str">
        <f t="shared" si="22"/>
        <v/>
      </c>
    </row>
    <row r="1078" ht="36" customHeight="1" spans="1:4">
      <c r="A1078" s="272" t="s">
        <v>885</v>
      </c>
      <c r="B1078" s="273"/>
      <c r="C1078" s="383">
        <v>0</v>
      </c>
      <c r="D1078" s="382" t="str">
        <f t="shared" si="22"/>
        <v/>
      </c>
    </row>
    <row r="1079" ht="36" customHeight="1" spans="1:4">
      <c r="A1079" s="272" t="s">
        <v>886</v>
      </c>
      <c r="B1079" s="273"/>
      <c r="C1079" s="383">
        <v>0</v>
      </c>
      <c r="D1079" s="382" t="str">
        <f t="shared" si="22"/>
        <v/>
      </c>
    </row>
    <row r="1080" ht="36" customHeight="1" spans="1:4">
      <c r="A1080" s="272" t="s">
        <v>887</v>
      </c>
      <c r="B1080" s="273">
        <v>548</v>
      </c>
      <c r="C1080" s="383">
        <v>497</v>
      </c>
      <c r="D1080" s="382">
        <f t="shared" si="22"/>
        <v>-0.093</v>
      </c>
    </row>
    <row r="1081" ht="36" customHeight="1" spans="1:4">
      <c r="A1081" s="272" t="s">
        <v>888</v>
      </c>
      <c r="B1081" s="381">
        <f>SUM(B1082:B1088)</f>
        <v>18181</v>
      </c>
      <c r="C1081" s="381">
        <f>SUM(C1082:C1088)</f>
        <v>69</v>
      </c>
      <c r="D1081" s="382">
        <f t="shared" si="22"/>
        <v>-0.996</v>
      </c>
    </row>
    <row r="1082" ht="36" customHeight="1" spans="1:4">
      <c r="A1082" s="272" t="s">
        <v>82</v>
      </c>
      <c r="B1082" s="273"/>
      <c r="C1082" s="383">
        <v>0</v>
      </c>
      <c r="D1082" s="382" t="str">
        <f t="shared" si="22"/>
        <v/>
      </c>
    </row>
    <row r="1083" ht="36" customHeight="1" spans="1:4">
      <c r="A1083" s="272" t="s">
        <v>83</v>
      </c>
      <c r="B1083" s="273"/>
      <c r="C1083" s="383">
        <v>0</v>
      </c>
      <c r="D1083" s="382" t="str">
        <f t="shared" si="22"/>
        <v/>
      </c>
    </row>
    <row r="1084" ht="36" customHeight="1" spans="1:4">
      <c r="A1084" s="272" t="s">
        <v>84</v>
      </c>
      <c r="B1084" s="273"/>
      <c r="C1084" s="383">
        <v>0</v>
      </c>
      <c r="D1084" s="382" t="str">
        <f t="shared" si="22"/>
        <v/>
      </c>
    </row>
    <row r="1085" ht="36" customHeight="1" spans="1:4">
      <c r="A1085" s="272" t="s">
        <v>889</v>
      </c>
      <c r="B1085" s="273"/>
      <c r="C1085" s="383">
        <v>0</v>
      </c>
      <c r="D1085" s="382" t="str">
        <f t="shared" si="22"/>
        <v/>
      </c>
    </row>
    <row r="1086" ht="36" customHeight="1" spans="1:4">
      <c r="A1086" s="272" t="s">
        <v>890</v>
      </c>
      <c r="B1086" s="273">
        <v>18181</v>
      </c>
      <c r="C1086" s="383">
        <v>69</v>
      </c>
      <c r="D1086" s="382">
        <f t="shared" si="22"/>
        <v>-0.996</v>
      </c>
    </row>
    <row r="1087" ht="36" customHeight="1" spans="1:4">
      <c r="A1087" s="272" t="s">
        <v>891</v>
      </c>
      <c r="B1087" s="273"/>
      <c r="C1087" s="383">
        <v>0</v>
      </c>
      <c r="D1087" s="382" t="str">
        <f t="shared" si="22"/>
        <v/>
      </c>
    </row>
    <row r="1088" ht="36" customHeight="1" spans="1:4">
      <c r="A1088" s="272" t="s">
        <v>892</v>
      </c>
      <c r="B1088" s="273"/>
      <c r="C1088" s="383">
        <v>0</v>
      </c>
      <c r="D1088" s="382" t="str">
        <f t="shared" si="22"/>
        <v/>
      </c>
    </row>
    <row r="1089" ht="36" customHeight="1" spans="1:4">
      <c r="A1089" s="272" t="s">
        <v>893</v>
      </c>
      <c r="B1089" s="381">
        <f>SUM(B1090:B1094)</f>
        <v>0</v>
      </c>
      <c r="C1089" s="381">
        <f>SUM(C1090:C1094)</f>
        <v>0</v>
      </c>
      <c r="D1089" s="382" t="str">
        <f t="shared" si="22"/>
        <v/>
      </c>
    </row>
    <row r="1090" ht="36" customHeight="1" spans="1:4">
      <c r="A1090" s="272" t="s">
        <v>894</v>
      </c>
      <c r="B1090" s="273"/>
      <c r="C1090" s="383">
        <v>0</v>
      </c>
      <c r="D1090" s="382" t="str">
        <f t="shared" si="22"/>
        <v/>
      </c>
    </row>
    <row r="1091" ht="36" customHeight="1" spans="1:4">
      <c r="A1091" s="272" t="s">
        <v>895</v>
      </c>
      <c r="B1091" s="273"/>
      <c r="C1091" s="383">
        <v>0</v>
      </c>
      <c r="D1091" s="382" t="str">
        <f t="shared" si="22"/>
        <v/>
      </c>
    </row>
    <row r="1092" ht="36" customHeight="1" spans="1:4">
      <c r="A1092" s="272" t="s">
        <v>896</v>
      </c>
      <c r="B1092" s="273"/>
      <c r="C1092" s="383">
        <v>0</v>
      </c>
      <c r="D1092" s="382" t="str">
        <f t="shared" si="22"/>
        <v/>
      </c>
    </row>
    <row r="1093" ht="36" customHeight="1" spans="1:4">
      <c r="A1093" s="272" t="s">
        <v>897</v>
      </c>
      <c r="B1093" s="273"/>
      <c r="C1093" s="383">
        <v>0</v>
      </c>
      <c r="D1093" s="382" t="str">
        <f t="shared" si="22"/>
        <v/>
      </c>
    </row>
    <row r="1094" ht="36" customHeight="1" spans="1:4">
      <c r="A1094" s="272" t="s">
        <v>898</v>
      </c>
      <c r="B1094" s="273"/>
      <c r="C1094" s="383">
        <v>0</v>
      </c>
      <c r="D1094" s="382" t="str">
        <f t="shared" si="22"/>
        <v/>
      </c>
    </row>
    <row r="1095" ht="36" customHeight="1" spans="1:4">
      <c r="A1095" s="269" t="s">
        <v>57</v>
      </c>
      <c r="B1095" s="379">
        <f>SUM(B1096,B1106,B1112)</f>
        <v>1478</v>
      </c>
      <c r="C1095" s="379">
        <f>SUM(C1096,C1106,C1112)</f>
        <v>4748</v>
      </c>
      <c r="D1095" s="380">
        <f t="shared" si="22"/>
        <v>2.212</v>
      </c>
    </row>
    <row r="1096" ht="36" customHeight="1" spans="1:4">
      <c r="A1096" s="272" t="s">
        <v>899</v>
      </c>
      <c r="B1096" s="381">
        <f>SUM(B1097:B1105)</f>
        <v>1328</v>
      </c>
      <c r="C1096" s="381">
        <f>SUM(C1097:C1105)</f>
        <v>2048</v>
      </c>
      <c r="D1096" s="382">
        <f t="shared" si="22"/>
        <v>0.542</v>
      </c>
    </row>
    <row r="1097" ht="36" customHeight="1" spans="1:4">
      <c r="A1097" s="272" t="s">
        <v>82</v>
      </c>
      <c r="B1097" s="273">
        <v>324</v>
      </c>
      <c r="C1097" s="383">
        <v>308</v>
      </c>
      <c r="D1097" s="382">
        <f t="shared" si="22"/>
        <v>-0.049</v>
      </c>
    </row>
    <row r="1098" ht="36" customHeight="1" spans="1:4">
      <c r="A1098" s="272" t="s">
        <v>83</v>
      </c>
      <c r="B1098" s="273">
        <v>37</v>
      </c>
      <c r="C1098" s="383">
        <v>40</v>
      </c>
      <c r="D1098" s="382">
        <f t="shared" si="22"/>
        <v>0.081</v>
      </c>
    </row>
    <row r="1099" ht="36" customHeight="1" spans="1:4">
      <c r="A1099" s="272" t="s">
        <v>84</v>
      </c>
      <c r="B1099" s="273"/>
      <c r="C1099" s="383">
        <v>0</v>
      </c>
      <c r="D1099" s="382" t="str">
        <f t="shared" si="22"/>
        <v/>
      </c>
    </row>
    <row r="1100" ht="36" customHeight="1" spans="1:4">
      <c r="A1100" s="272" t="s">
        <v>900</v>
      </c>
      <c r="B1100" s="273"/>
      <c r="C1100" s="383">
        <v>0</v>
      </c>
      <c r="D1100" s="382" t="str">
        <f t="shared" si="22"/>
        <v/>
      </c>
    </row>
    <row r="1101" ht="36" customHeight="1" spans="1:4">
      <c r="A1101" s="272" t="s">
        <v>901</v>
      </c>
      <c r="B1101" s="273"/>
      <c r="C1101" s="383">
        <v>0</v>
      </c>
      <c r="D1101" s="382" t="str">
        <f t="shared" si="22"/>
        <v/>
      </c>
    </row>
    <row r="1102" ht="36" customHeight="1" spans="1:4">
      <c r="A1102" s="272" t="s">
        <v>902</v>
      </c>
      <c r="B1102" s="273"/>
      <c r="C1102" s="383">
        <v>0</v>
      </c>
      <c r="D1102" s="382" t="str">
        <f t="shared" si="22"/>
        <v/>
      </c>
    </row>
    <row r="1103" ht="36" customHeight="1" spans="1:4">
      <c r="A1103" s="272" t="s">
        <v>903</v>
      </c>
      <c r="B1103" s="273"/>
      <c r="C1103" s="383">
        <v>0</v>
      </c>
      <c r="D1103" s="382" t="str">
        <f t="shared" si="22"/>
        <v/>
      </c>
    </row>
    <row r="1104" ht="36" customHeight="1" spans="1:4">
      <c r="A1104" s="272" t="s">
        <v>91</v>
      </c>
      <c r="B1104" s="273"/>
      <c r="C1104" s="383">
        <v>0</v>
      </c>
      <c r="D1104" s="382" t="str">
        <f t="shared" si="22"/>
        <v/>
      </c>
    </row>
    <row r="1105" ht="36" customHeight="1" spans="1:4">
      <c r="A1105" s="272" t="s">
        <v>904</v>
      </c>
      <c r="B1105" s="273">
        <v>967</v>
      </c>
      <c r="C1105" s="383">
        <v>1700</v>
      </c>
      <c r="D1105" s="382">
        <f t="shared" si="22"/>
        <v>0.758</v>
      </c>
    </row>
    <row r="1106" ht="36" customHeight="1" spans="1:4">
      <c r="A1106" s="387" t="s">
        <v>905</v>
      </c>
      <c r="B1106" s="381">
        <f>SUM(B1107:B1111)</f>
        <v>50</v>
      </c>
      <c r="C1106" s="381">
        <f>SUM(C1107:C1111)</f>
        <v>2600</v>
      </c>
      <c r="D1106" s="382">
        <f t="shared" si="22"/>
        <v>51</v>
      </c>
    </row>
    <row r="1107" ht="36" customHeight="1" spans="1:4">
      <c r="A1107" s="387" t="s">
        <v>82</v>
      </c>
      <c r="B1107" s="273"/>
      <c r="C1107" s="383">
        <v>0</v>
      </c>
      <c r="D1107" s="382" t="str">
        <f t="shared" si="22"/>
        <v/>
      </c>
    </row>
    <row r="1108" ht="36" customHeight="1" spans="1:4">
      <c r="A1108" s="387" t="s">
        <v>83</v>
      </c>
      <c r="B1108" s="273"/>
      <c r="C1108" s="383">
        <v>0</v>
      </c>
      <c r="D1108" s="382" t="str">
        <f t="shared" si="22"/>
        <v/>
      </c>
    </row>
    <row r="1109" ht="36" customHeight="1" spans="1:4">
      <c r="A1109" s="387" t="s">
        <v>84</v>
      </c>
      <c r="B1109" s="273"/>
      <c r="C1109" s="383">
        <v>0</v>
      </c>
      <c r="D1109" s="382" t="str">
        <f t="shared" si="22"/>
        <v/>
      </c>
    </row>
    <row r="1110" ht="36" customHeight="1" spans="1:4">
      <c r="A1110" s="387" t="s">
        <v>906</v>
      </c>
      <c r="B1110" s="273"/>
      <c r="C1110" s="383">
        <v>0</v>
      </c>
      <c r="D1110" s="382" t="str">
        <f t="shared" si="22"/>
        <v/>
      </c>
    </row>
    <row r="1111" ht="36" customHeight="1" spans="1:4">
      <c r="A1111" s="387" t="s">
        <v>907</v>
      </c>
      <c r="B1111" s="273">
        <v>50</v>
      </c>
      <c r="C1111" s="383">
        <v>2600</v>
      </c>
      <c r="D1111" s="382">
        <f t="shared" si="22"/>
        <v>51</v>
      </c>
    </row>
    <row r="1112" ht="36" customHeight="1" spans="1:4">
      <c r="A1112" s="387" t="s">
        <v>908</v>
      </c>
      <c r="B1112" s="381">
        <f>SUM(B1113:B1114)</f>
        <v>100</v>
      </c>
      <c r="C1112" s="381">
        <f>SUM(C1113:C1114)</f>
        <v>100</v>
      </c>
      <c r="D1112" s="382">
        <f t="shared" si="22"/>
        <v>0</v>
      </c>
    </row>
    <row r="1113" ht="36" customHeight="1" spans="1:4">
      <c r="A1113" s="387" t="s">
        <v>909</v>
      </c>
      <c r="B1113" s="273"/>
      <c r="C1113" s="383">
        <v>0</v>
      </c>
      <c r="D1113" s="382" t="str">
        <f t="shared" si="22"/>
        <v/>
      </c>
    </row>
    <row r="1114" ht="36" customHeight="1" spans="1:4">
      <c r="A1114" s="387" t="s">
        <v>910</v>
      </c>
      <c r="B1114" s="273">
        <v>100</v>
      </c>
      <c r="C1114" s="383">
        <v>100</v>
      </c>
      <c r="D1114" s="382">
        <f t="shared" si="22"/>
        <v>0</v>
      </c>
    </row>
    <row r="1115" ht="36" customHeight="1" spans="1:4">
      <c r="A1115" s="388" t="s">
        <v>58</v>
      </c>
      <c r="B1115" s="379">
        <f>SUM(B1116,B1123,B1133,B1139,B1142)</f>
        <v>442</v>
      </c>
      <c r="C1115" s="379">
        <f>SUM(C1116,C1123,C1133,C1139,C1142)</f>
        <v>80</v>
      </c>
      <c r="D1115" s="380">
        <f t="shared" si="22"/>
        <v>-0.819</v>
      </c>
    </row>
    <row r="1116" ht="36" customHeight="1" spans="1:4">
      <c r="A1116" s="272" t="s">
        <v>911</v>
      </c>
      <c r="B1116" s="381">
        <f>SUM(B1117:B1122)</f>
        <v>360</v>
      </c>
      <c r="C1116" s="381">
        <f>SUM(C1117:C1122)</f>
        <v>80</v>
      </c>
      <c r="D1116" s="382">
        <f t="shared" si="22"/>
        <v>-0.778</v>
      </c>
    </row>
    <row r="1117" ht="36" customHeight="1" spans="1:4">
      <c r="A1117" s="272" t="s">
        <v>82</v>
      </c>
      <c r="B1117" s="273">
        <v>330</v>
      </c>
      <c r="C1117" s="383">
        <v>0</v>
      </c>
      <c r="D1117" s="382">
        <f t="shared" si="22"/>
        <v>-1</v>
      </c>
    </row>
    <row r="1118" ht="36" customHeight="1" spans="1:4">
      <c r="A1118" s="272" t="s">
        <v>83</v>
      </c>
      <c r="B1118" s="273"/>
      <c r="C1118" s="383">
        <v>0</v>
      </c>
      <c r="D1118" s="382" t="str">
        <f t="shared" si="22"/>
        <v/>
      </c>
    </row>
    <row r="1119" ht="36" customHeight="1" spans="1:4">
      <c r="A1119" s="272" t="s">
        <v>84</v>
      </c>
      <c r="B1119" s="273"/>
      <c r="C1119" s="383">
        <v>0</v>
      </c>
      <c r="D1119" s="382" t="str">
        <f t="shared" si="22"/>
        <v/>
      </c>
    </row>
    <row r="1120" ht="36" customHeight="1" spans="1:4">
      <c r="A1120" s="272" t="s">
        <v>912</v>
      </c>
      <c r="B1120" s="273"/>
      <c r="C1120" s="383">
        <v>0</v>
      </c>
      <c r="D1120" s="382" t="str">
        <f t="shared" si="22"/>
        <v/>
      </c>
    </row>
    <row r="1121" ht="36" customHeight="1" spans="1:4">
      <c r="A1121" s="272" t="s">
        <v>91</v>
      </c>
      <c r="B1121" s="273"/>
      <c r="C1121" s="383">
        <v>0</v>
      </c>
      <c r="D1121" s="382" t="str">
        <f t="shared" si="22"/>
        <v/>
      </c>
    </row>
    <row r="1122" ht="36" customHeight="1" spans="1:4">
      <c r="A1122" s="272" t="s">
        <v>913</v>
      </c>
      <c r="B1122" s="273">
        <v>30</v>
      </c>
      <c r="C1122" s="383">
        <v>80</v>
      </c>
      <c r="D1122" s="382">
        <f t="shared" si="22"/>
        <v>1.667</v>
      </c>
    </row>
    <row r="1123" ht="36" customHeight="1" spans="1:4">
      <c r="A1123" s="272" t="s">
        <v>914</v>
      </c>
      <c r="B1123" s="381">
        <f>SUM(B1124:B1132)</f>
        <v>0</v>
      </c>
      <c r="C1123" s="381">
        <f>SUM(C1124:C1132)</f>
        <v>0</v>
      </c>
      <c r="D1123" s="382" t="str">
        <f t="shared" si="22"/>
        <v/>
      </c>
    </row>
    <row r="1124" ht="36" customHeight="1" spans="1:4">
      <c r="A1124" s="272" t="s">
        <v>915</v>
      </c>
      <c r="B1124" s="273"/>
      <c r="C1124" s="383">
        <v>0</v>
      </c>
      <c r="D1124" s="382" t="str">
        <f t="shared" si="22"/>
        <v/>
      </c>
    </row>
    <row r="1125" ht="36" customHeight="1" spans="1:4">
      <c r="A1125" s="272" t="s">
        <v>916</v>
      </c>
      <c r="B1125" s="273"/>
      <c r="C1125" s="383">
        <v>0</v>
      </c>
      <c r="D1125" s="382" t="str">
        <f t="shared" ref="D1125:D1188" si="23">IF(B1125&lt;&gt;0,C1125/B1125-1,"")</f>
        <v/>
      </c>
    </row>
    <row r="1126" ht="36" customHeight="1" spans="1:4">
      <c r="A1126" s="272" t="s">
        <v>917</v>
      </c>
      <c r="B1126" s="273"/>
      <c r="C1126" s="383">
        <v>0</v>
      </c>
      <c r="D1126" s="382" t="str">
        <f t="shared" si="23"/>
        <v/>
      </c>
    </row>
    <row r="1127" ht="36" customHeight="1" spans="1:4">
      <c r="A1127" s="272" t="s">
        <v>918</v>
      </c>
      <c r="B1127" s="273"/>
      <c r="C1127" s="383">
        <v>0</v>
      </c>
      <c r="D1127" s="382" t="str">
        <f t="shared" si="23"/>
        <v/>
      </c>
    </row>
    <row r="1128" ht="36" customHeight="1" spans="1:4">
      <c r="A1128" s="272" t="s">
        <v>919</v>
      </c>
      <c r="B1128" s="273"/>
      <c r="C1128" s="383">
        <v>0</v>
      </c>
      <c r="D1128" s="382" t="str">
        <f t="shared" si="23"/>
        <v/>
      </c>
    </row>
    <row r="1129" ht="36" customHeight="1" spans="1:4">
      <c r="A1129" s="272" t="s">
        <v>920</v>
      </c>
      <c r="B1129" s="273"/>
      <c r="C1129" s="383">
        <v>0</v>
      </c>
      <c r="D1129" s="382" t="str">
        <f t="shared" si="23"/>
        <v/>
      </c>
    </row>
    <row r="1130" ht="36" customHeight="1" spans="1:4">
      <c r="A1130" s="272" t="s">
        <v>921</v>
      </c>
      <c r="B1130" s="273"/>
      <c r="C1130" s="383">
        <v>0</v>
      </c>
      <c r="D1130" s="382" t="str">
        <f t="shared" si="23"/>
        <v/>
      </c>
    </row>
    <row r="1131" ht="36" customHeight="1" spans="1:4">
      <c r="A1131" s="272" t="s">
        <v>922</v>
      </c>
      <c r="B1131" s="273"/>
      <c r="C1131" s="383">
        <v>0</v>
      </c>
      <c r="D1131" s="382" t="str">
        <f t="shared" si="23"/>
        <v/>
      </c>
    </row>
    <row r="1132" ht="36" customHeight="1" spans="1:4">
      <c r="A1132" s="272" t="s">
        <v>923</v>
      </c>
      <c r="B1132" s="273"/>
      <c r="C1132" s="383">
        <v>0</v>
      </c>
      <c r="D1132" s="382" t="str">
        <f t="shared" si="23"/>
        <v/>
      </c>
    </row>
    <row r="1133" ht="36" customHeight="1" spans="1:4">
      <c r="A1133" s="272" t="s">
        <v>924</v>
      </c>
      <c r="B1133" s="381">
        <f>SUM(B1134:B1138)</f>
        <v>0</v>
      </c>
      <c r="C1133" s="381">
        <f>SUM(C1134:C1138)</f>
        <v>0</v>
      </c>
      <c r="D1133" s="382" t="str">
        <f t="shared" si="23"/>
        <v/>
      </c>
    </row>
    <row r="1134" ht="36" customHeight="1" spans="1:4">
      <c r="A1134" s="272" t="s">
        <v>925</v>
      </c>
      <c r="B1134" s="273"/>
      <c r="C1134" s="383">
        <v>0</v>
      </c>
      <c r="D1134" s="382" t="str">
        <f t="shared" si="23"/>
        <v/>
      </c>
    </row>
    <row r="1135" ht="36" customHeight="1" spans="1:4">
      <c r="A1135" s="272" t="s">
        <v>926</v>
      </c>
      <c r="B1135" s="273"/>
      <c r="C1135" s="383">
        <v>0</v>
      </c>
      <c r="D1135" s="382" t="str">
        <f t="shared" si="23"/>
        <v/>
      </c>
    </row>
    <row r="1136" ht="36" customHeight="1" spans="1:4">
      <c r="A1136" s="272" t="s">
        <v>927</v>
      </c>
      <c r="B1136" s="273"/>
      <c r="C1136" s="383">
        <v>0</v>
      </c>
      <c r="D1136" s="382" t="str">
        <f t="shared" si="23"/>
        <v/>
      </c>
    </row>
    <row r="1137" ht="36" customHeight="1" spans="1:4">
      <c r="A1137" s="272" t="s">
        <v>928</v>
      </c>
      <c r="B1137" s="273"/>
      <c r="C1137" s="383">
        <v>0</v>
      </c>
      <c r="D1137" s="382" t="str">
        <f t="shared" si="23"/>
        <v/>
      </c>
    </row>
    <row r="1138" ht="36" customHeight="1" spans="1:4">
      <c r="A1138" s="272" t="s">
        <v>929</v>
      </c>
      <c r="B1138" s="273"/>
      <c r="C1138" s="383">
        <v>0</v>
      </c>
      <c r="D1138" s="382" t="str">
        <f t="shared" si="23"/>
        <v/>
      </c>
    </row>
    <row r="1139" ht="36" customHeight="1" spans="1:4">
      <c r="A1139" s="272" t="s">
        <v>930</v>
      </c>
      <c r="B1139" s="381">
        <f>SUM(B1140:B1141)</f>
        <v>0</v>
      </c>
      <c r="C1139" s="381">
        <f>SUM(C1140:C1141)</f>
        <v>0</v>
      </c>
      <c r="D1139" s="382" t="str">
        <f t="shared" si="23"/>
        <v/>
      </c>
    </row>
    <row r="1140" ht="36" customHeight="1" spans="1:4">
      <c r="A1140" s="272" t="s">
        <v>931</v>
      </c>
      <c r="B1140" s="273"/>
      <c r="C1140" s="383">
        <v>0</v>
      </c>
      <c r="D1140" s="382" t="str">
        <f t="shared" si="23"/>
        <v/>
      </c>
    </row>
    <row r="1141" ht="36" customHeight="1" spans="1:4">
      <c r="A1141" s="272" t="s">
        <v>932</v>
      </c>
      <c r="B1141" s="273"/>
      <c r="C1141" s="383">
        <v>0</v>
      </c>
      <c r="D1141" s="382" t="str">
        <f t="shared" si="23"/>
        <v/>
      </c>
    </row>
    <row r="1142" ht="36" customHeight="1" spans="1:4">
      <c r="A1142" s="272" t="s">
        <v>933</v>
      </c>
      <c r="B1142" s="381">
        <f>SUM(B1143:B1144)</f>
        <v>82</v>
      </c>
      <c r="C1142" s="381">
        <f>SUM(C1143:C1144)</f>
        <v>0</v>
      </c>
      <c r="D1142" s="382">
        <f t="shared" si="23"/>
        <v>-1</v>
      </c>
    </row>
    <row r="1143" ht="36" customHeight="1" spans="1:4">
      <c r="A1143" s="272" t="s">
        <v>934</v>
      </c>
      <c r="B1143" s="273">
        <v>-11</v>
      </c>
      <c r="C1143" s="383">
        <v>0</v>
      </c>
      <c r="D1143" s="382">
        <f t="shared" si="23"/>
        <v>-1</v>
      </c>
    </row>
    <row r="1144" ht="36" customHeight="1" spans="1:4">
      <c r="A1144" s="272" t="s">
        <v>935</v>
      </c>
      <c r="B1144" s="273">
        <v>93</v>
      </c>
      <c r="C1144" s="383">
        <v>0</v>
      </c>
      <c r="D1144" s="382">
        <f t="shared" si="23"/>
        <v>-1</v>
      </c>
    </row>
    <row r="1145" ht="36" customHeight="1" spans="1:4">
      <c r="A1145" s="269" t="s">
        <v>59</v>
      </c>
      <c r="B1145" s="379">
        <f>SUM(B1146:B1154)</f>
        <v>0</v>
      </c>
      <c r="C1145" s="379">
        <f>SUM(C1146:C1154)</f>
        <v>0</v>
      </c>
      <c r="D1145" s="380" t="str">
        <f t="shared" si="23"/>
        <v/>
      </c>
    </row>
    <row r="1146" ht="36" customHeight="1" spans="1:4">
      <c r="A1146" s="272" t="s">
        <v>936</v>
      </c>
      <c r="B1146" s="273"/>
      <c r="C1146" s="383">
        <v>0</v>
      </c>
      <c r="D1146" s="382" t="str">
        <f t="shared" si="23"/>
        <v/>
      </c>
    </row>
    <row r="1147" ht="36" customHeight="1" spans="1:4">
      <c r="A1147" s="272" t="s">
        <v>937</v>
      </c>
      <c r="B1147" s="273"/>
      <c r="C1147" s="383">
        <v>0</v>
      </c>
      <c r="D1147" s="382" t="str">
        <f t="shared" si="23"/>
        <v/>
      </c>
    </row>
    <row r="1148" ht="36" customHeight="1" spans="1:4">
      <c r="A1148" s="272" t="s">
        <v>938</v>
      </c>
      <c r="B1148" s="273"/>
      <c r="C1148" s="383">
        <v>0</v>
      </c>
      <c r="D1148" s="382" t="str">
        <f t="shared" si="23"/>
        <v/>
      </c>
    </row>
    <row r="1149" ht="36" customHeight="1" spans="1:4">
      <c r="A1149" s="272" t="s">
        <v>939</v>
      </c>
      <c r="B1149" s="273"/>
      <c r="C1149" s="383">
        <v>0</v>
      </c>
      <c r="D1149" s="382" t="str">
        <f t="shared" si="23"/>
        <v/>
      </c>
    </row>
    <row r="1150" ht="36" customHeight="1" spans="1:4">
      <c r="A1150" s="272" t="s">
        <v>940</v>
      </c>
      <c r="B1150" s="273"/>
      <c r="C1150" s="383">
        <v>0</v>
      </c>
      <c r="D1150" s="382" t="str">
        <f t="shared" si="23"/>
        <v/>
      </c>
    </row>
    <row r="1151" ht="36" customHeight="1" spans="1:4">
      <c r="A1151" s="272" t="s">
        <v>711</v>
      </c>
      <c r="B1151" s="273"/>
      <c r="C1151" s="383">
        <v>0</v>
      </c>
      <c r="D1151" s="382" t="str">
        <f t="shared" si="23"/>
        <v/>
      </c>
    </row>
    <row r="1152" ht="36" customHeight="1" spans="1:4">
      <c r="A1152" s="272" t="s">
        <v>941</v>
      </c>
      <c r="B1152" s="273"/>
      <c r="C1152" s="383">
        <v>0</v>
      </c>
      <c r="D1152" s="382" t="str">
        <f t="shared" si="23"/>
        <v/>
      </c>
    </row>
    <row r="1153" ht="36" customHeight="1" spans="1:4">
      <c r="A1153" s="272" t="s">
        <v>942</v>
      </c>
      <c r="B1153" s="273"/>
      <c r="C1153" s="383">
        <v>0</v>
      </c>
      <c r="D1153" s="382" t="str">
        <f t="shared" si="23"/>
        <v/>
      </c>
    </row>
    <row r="1154" ht="36" customHeight="1" spans="1:4">
      <c r="A1154" s="272" t="s">
        <v>943</v>
      </c>
      <c r="B1154" s="273"/>
      <c r="C1154" s="383">
        <v>0</v>
      </c>
      <c r="D1154" s="382" t="str">
        <f t="shared" si="23"/>
        <v/>
      </c>
    </row>
    <row r="1155" ht="36" customHeight="1" spans="1:4">
      <c r="A1155" s="269" t="s">
        <v>60</v>
      </c>
      <c r="B1155" s="379">
        <f>SUM(B1156,B1183,B1198)</f>
        <v>7941</v>
      </c>
      <c r="C1155" s="379">
        <f>SUM(C1156,C1183,C1198)</f>
        <v>8392</v>
      </c>
      <c r="D1155" s="380">
        <f t="shared" si="23"/>
        <v>0.057</v>
      </c>
    </row>
    <row r="1156" ht="36" customHeight="1" spans="1:4">
      <c r="A1156" s="272" t="s">
        <v>944</v>
      </c>
      <c r="B1156" s="381">
        <f>SUM(B1157:B1182)</f>
        <v>5968</v>
      </c>
      <c r="C1156" s="381">
        <f>SUM(C1157:C1182)</f>
        <v>7199</v>
      </c>
      <c r="D1156" s="382">
        <f t="shared" si="23"/>
        <v>0.206</v>
      </c>
    </row>
    <row r="1157" ht="36" customHeight="1" spans="1:4">
      <c r="A1157" s="272" t="s">
        <v>82</v>
      </c>
      <c r="B1157" s="273">
        <v>2041</v>
      </c>
      <c r="C1157" s="383">
        <v>1705</v>
      </c>
      <c r="D1157" s="382">
        <f t="shared" si="23"/>
        <v>-0.165</v>
      </c>
    </row>
    <row r="1158" ht="36" customHeight="1" spans="1:4">
      <c r="A1158" s="272" t="s">
        <v>83</v>
      </c>
      <c r="B1158" s="273"/>
      <c r="C1158" s="383">
        <v>0</v>
      </c>
      <c r="D1158" s="382" t="str">
        <f t="shared" si="23"/>
        <v/>
      </c>
    </row>
    <row r="1159" ht="36" customHeight="1" spans="1:4">
      <c r="A1159" s="272" t="s">
        <v>84</v>
      </c>
      <c r="B1159" s="273"/>
      <c r="C1159" s="383">
        <v>0</v>
      </c>
      <c r="D1159" s="382" t="str">
        <f t="shared" si="23"/>
        <v/>
      </c>
    </row>
    <row r="1160" ht="36" customHeight="1" spans="1:4">
      <c r="A1160" s="272" t="s">
        <v>945</v>
      </c>
      <c r="B1160" s="273"/>
      <c r="C1160" s="383">
        <v>0</v>
      </c>
      <c r="D1160" s="382" t="str">
        <f t="shared" si="23"/>
        <v/>
      </c>
    </row>
    <row r="1161" ht="36" customHeight="1" spans="1:4">
      <c r="A1161" s="272" t="s">
        <v>946</v>
      </c>
      <c r="B1161" s="273"/>
      <c r="C1161" s="383">
        <v>0</v>
      </c>
      <c r="D1161" s="382" t="str">
        <f t="shared" si="23"/>
        <v/>
      </c>
    </row>
    <row r="1162" ht="36" customHeight="1" spans="1:4">
      <c r="A1162" s="272" t="s">
        <v>947</v>
      </c>
      <c r="B1162" s="273"/>
      <c r="C1162" s="383">
        <v>0</v>
      </c>
      <c r="D1162" s="382" t="str">
        <f t="shared" si="23"/>
        <v/>
      </c>
    </row>
    <row r="1163" ht="36" customHeight="1" spans="1:4">
      <c r="A1163" s="272" t="s">
        <v>948</v>
      </c>
      <c r="B1163" s="273"/>
      <c r="C1163" s="383">
        <v>0</v>
      </c>
      <c r="D1163" s="382" t="str">
        <f t="shared" si="23"/>
        <v/>
      </c>
    </row>
    <row r="1164" ht="36" customHeight="1" spans="1:4">
      <c r="A1164" s="272" t="s">
        <v>949</v>
      </c>
      <c r="B1164" s="273"/>
      <c r="C1164" s="383">
        <v>0</v>
      </c>
      <c r="D1164" s="382" t="str">
        <f t="shared" si="23"/>
        <v/>
      </c>
    </row>
    <row r="1165" ht="36" customHeight="1" spans="1:4">
      <c r="A1165" s="272" t="s">
        <v>950</v>
      </c>
      <c r="B1165" s="273"/>
      <c r="C1165" s="383">
        <v>0</v>
      </c>
      <c r="D1165" s="382" t="str">
        <f t="shared" si="23"/>
        <v/>
      </c>
    </row>
    <row r="1166" ht="36" customHeight="1" spans="1:4">
      <c r="A1166" s="272" t="s">
        <v>951</v>
      </c>
      <c r="B1166" s="273"/>
      <c r="C1166" s="383">
        <v>0</v>
      </c>
      <c r="D1166" s="382" t="str">
        <f t="shared" si="23"/>
        <v/>
      </c>
    </row>
    <row r="1167" ht="36" customHeight="1" spans="1:4">
      <c r="A1167" s="272" t="s">
        <v>952</v>
      </c>
      <c r="B1167" s="273"/>
      <c r="C1167" s="383">
        <v>0</v>
      </c>
      <c r="D1167" s="382" t="str">
        <f t="shared" si="23"/>
        <v/>
      </c>
    </row>
    <row r="1168" ht="36" customHeight="1" spans="1:4">
      <c r="A1168" s="272" t="s">
        <v>953</v>
      </c>
      <c r="B1168" s="273"/>
      <c r="C1168" s="383">
        <v>0</v>
      </c>
      <c r="D1168" s="382" t="str">
        <f t="shared" si="23"/>
        <v/>
      </c>
    </row>
    <row r="1169" ht="36" customHeight="1" spans="1:4">
      <c r="A1169" s="272" t="s">
        <v>954</v>
      </c>
      <c r="B1169" s="273"/>
      <c r="C1169" s="383">
        <v>0</v>
      </c>
      <c r="D1169" s="382" t="str">
        <f t="shared" si="23"/>
        <v/>
      </c>
    </row>
    <row r="1170" ht="36" customHeight="1" spans="1:4">
      <c r="A1170" s="272" t="s">
        <v>955</v>
      </c>
      <c r="B1170" s="273"/>
      <c r="C1170" s="383">
        <v>0</v>
      </c>
      <c r="D1170" s="382" t="str">
        <f t="shared" si="23"/>
        <v/>
      </c>
    </row>
    <row r="1171" ht="36" customHeight="1" spans="1:4">
      <c r="A1171" s="272" t="s">
        <v>956</v>
      </c>
      <c r="B1171" s="273"/>
      <c r="C1171" s="383">
        <v>0</v>
      </c>
      <c r="D1171" s="382" t="str">
        <f t="shared" si="23"/>
        <v/>
      </c>
    </row>
    <row r="1172" ht="36" customHeight="1" spans="1:4">
      <c r="A1172" s="272" t="s">
        <v>957</v>
      </c>
      <c r="B1172" s="273"/>
      <c r="C1172" s="383">
        <v>0</v>
      </c>
      <c r="D1172" s="382" t="str">
        <f t="shared" si="23"/>
        <v/>
      </c>
    </row>
    <row r="1173" ht="36" customHeight="1" spans="1:4">
      <c r="A1173" s="272" t="s">
        <v>958</v>
      </c>
      <c r="B1173" s="273"/>
      <c r="C1173" s="383">
        <v>0</v>
      </c>
      <c r="D1173" s="382" t="str">
        <f t="shared" si="23"/>
        <v/>
      </c>
    </row>
    <row r="1174" ht="36" customHeight="1" spans="1:4">
      <c r="A1174" s="272" t="s">
        <v>959</v>
      </c>
      <c r="B1174" s="273"/>
      <c r="C1174" s="383">
        <v>0</v>
      </c>
      <c r="D1174" s="382" t="str">
        <f t="shared" si="23"/>
        <v/>
      </c>
    </row>
    <row r="1175" ht="36" customHeight="1" spans="1:4">
      <c r="A1175" s="272" t="s">
        <v>960</v>
      </c>
      <c r="B1175" s="273"/>
      <c r="C1175" s="383">
        <v>0</v>
      </c>
      <c r="D1175" s="382" t="str">
        <f t="shared" si="23"/>
        <v/>
      </c>
    </row>
    <row r="1176" ht="36" customHeight="1" spans="1:4">
      <c r="A1176" s="272" t="s">
        <v>961</v>
      </c>
      <c r="B1176" s="273"/>
      <c r="C1176" s="383">
        <v>0</v>
      </c>
      <c r="D1176" s="382" t="str">
        <f t="shared" si="23"/>
        <v/>
      </c>
    </row>
    <row r="1177" ht="36" customHeight="1" spans="1:4">
      <c r="A1177" s="272" t="s">
        <v>962</v>
      </c>
      <c r="B1177" s="273"/>
      <c r="C1177" s="383">
        <v>0</v>
      </c>
      <c r="D1177" s="382" t="str">
        <f t="shared" si="23"/>
        <v/>
      </c>
    </row>
    <row r="1178" ht="36" customHeight="1" spans="1:4">
      <c r="A1178" s="272" t="s">
        <v>963</v>
      </c>
      <c r="B1178" s="273"/>
      <c r="C1178" s="383">
        <v>0</v>
      </c>
      <c r="D1178" s="382" t="str">
        <f t="shared" si="23"/>
        <v/>
      </c>
    </row>
    <row r="1179" ht="36" customHeight="1" spans="1:4">
      <c r="A1179" s="272" t="s">
        <v>964</v>
      </c>
      <c r="B1179" s="273"/>
      <c r="C1179" s="383">
        <v>0</v>
      </c>
      <c r="D1179" s="382" t="str">
        <f t="shared" si="23"/>
        <v/>
      </c>
    </row>
    <row r="1180" ht="36" customHeight="1" spans="1:4">
      <c r="A1180" s="272" t="s">
        <v>965</v>
      </c>
      <c r="B1180" s="273"/>
      <c r="C1180" s="383">
        <v>0</v>
      </c>
      <c r="D1180" s="382" t="str">
        <f t="shared" si="23"/>
        <v/>
      </c>
    </row>
    <row r="1181" ht="36" customHeight="1" spans="1:4">
      <c r="A1181" s="272" t="s">
        <v>91</v>
      </c>
      <c r="B1181" s="273">
        <v>604</v>
      </c>
      <c r="C1181" s="383">
        <v>601</v>
      </c>
      <c r="D1181" s="382">
        <f t="shared" si="23"/>
        <v>-0.005</v>
      </c>
    </row>
    <row r="1182" ht="36" customHeight="1" spans="1:4">
      <c r="A1182" s="272" t="s">
        <v>966</v>
      </c>
      <c r="B1182" s="273">
        <v>3323</v>
      </c>
      <c r="C1182" s="383">
        <v>4893</v>
      </c>
      <c r="D1182" s="382">
        <f t="shared" si="23"/>
        <v>0.472</v>
      </c>
    </row>
    <row r="1183" ht="36" customHeight="1" spans="1:4">
      <c r="A1183" s="272" t="s">
        <v>967</v>
      </c>
      <c r="B1183" s="381">
        <f>SUM(B1184:B1197)</f>
        <v>1973</v>
      </c>
      <c r="C1183" s="381">
        <f>SUM(C1184:C1197)</f>
        <v>1193</v>
      </c>
      <c r="D1183" s="382">
        <f t="shared" si="23"/>
        <v>-0.395</v>
      </c>
    </row>
    <row r="1184" ht="36" customHeight="1" spans="1:4">
      <c r="A1184" s="272" t="s">
        <v>82</v>
      </c>
      <c r="B1184" s="273"/>
      <c r="C1184" s="383">
        <v>0</v>
      </c>
      <c r="D1184" s="382" t="str">
        <f t="shared" si="23"/>
        <v/>
      </c>
    </row>
    <row r="1185" ht="36" customHeight="1" spans="1:4">
      <c r="A1185" s="272" t="s">
        <v>83</v>
      </c>
      <c r="B1185" s="273"/>
      <c r="C1185" s="383">
        <v>0</v>
      </c>
      <c r="D1185" s="382" t="str">
        <f t="shared" si="23"/>
        <v/>
      </c>
    </row>
    <row r="1186" ht="36" customHeight="1" spans="1:4">
      <c r="A1186" s="272" t="s">
        <v>84</v>
      </c>
      <c r="B1186" s="273"/>
      <c r="C1186" s="383">
        <v>0</v>
      </c>
      <c r="D1186" s="382" t="str">
        <f t="shared" si="23"/>
        <v/>
      </c>
    </row>
    <row r="1187" ht="36" customHeight="1" spans="1:4">
      <c r="A1187" s="272" t="s">
        <v>968</v>
      </c>
      <c r="B1187" s="273"/>
      <c r="C1187" s="383">
        <v>0</v>
      </c>
      <c r="D1187" s="382" t="str">
        <f t="shared" si="23"/>
        <v/>
      </c>
    </row>
    <row r="1188" ht="36" customHeight="1" spans="1:4">
      <c r="A1188" s="272" t="s">
        <v>969</v>
      </c>
      <c r="B1188" s="273"/>
      <c r="C1188" s="383">
        <v>0</v>
      </c>
      <c r="D1188" s="382" t="str">
        <f t="shared" si="23"/>
        <v/>
      </c>
    </row>
    <row r="1189" ht="36" customHeight="1" spans="1:4">
      <c r="A1189" s="272" t="s">
        <v>970</v>
      </c>
      <c r="B1189" s="273"/>
      <c r="C1189" s="383">
        <v>0</v>
      </c>
      <c r="D1189" s="382" t="str">
        <f t="shared" ref="D1189:D1252" si="24">IF(B1189&lt;&gt;0,C1189/B1189-1,"")</f>
        <v/>
      </c>
    </row>
    <row r="1190" ht="36" customHeight="1" spans="1:4">
      <c r="A1190" s="272" t="s">
        <v>971</v>
      </c>
      <c r="B1190" s="273"/>
      <c r="C1190" s="383">
        <v>0</v>
      </c>
      <c r="D1190" s="382" t="str">
        <f t="shared" si="24"/>
        <v/>
      </c>
    </row>
    <row r="1191" ht="36" customHeight="1" spans="1:4">
      <c r="A1191" s="272" t="s">
        <v>972</v>
      </c>
      <c r="B1191" s="273">
        <v>1263</v>
      </c>
      <c r="C1191" s="383">
        <v>287</v>
      </c>
      <c r="D1191" s="382">
        <f t="shared" si="24"/>
        <v>-0.773</v>
      </c>
    </row>
    <row r="1192" ht="36" customHeight="1" spans="1:4">
      <c r="A1192" s="272" t="s">
        <v>973</v>
      </c>
      <c r="B1192" s="273"/>
      <c r="C1192" s="383">
        <v>0</v>
      </c>
      <c r="D1192" s="382" t="str">
        <f t="shared" si="24"/>
        <v/>
      </c>
    </row>
    <row r="1193" ht="36" customHeight="1" spans="1:4">
      <c r="A1193" s="272" t="s">
        <v>974</v>
      </c>
      <c r="B1193" s="273"/>
      <c r="C1193" s="383">
        <v>0</v>
      </c>
      <c r="D1193" s="382" t="str">
        <f t="shared" si="24"/>
        <v/>
      </c>
    </row>
    <row r="1194" ht="36" customHeight="1" spans="1:4">
      <c r="A1194" s="272" t="s">
        <v>975</v>
      </c>
      <c r="B1194" s="273"/>
      <c r="C1194" s="383">
        <v>0</v>
      </c>
      <c r="D1194" s="382" t="str">
        <f t="shared" si="24"/>
        <v/>
      </c>
    </row>
    <row r="1195" ht="36" customHeight="1" spans="1:4">
      <c r="A1195" s="272" t="s">
        <v>976</v>
      </c>
      <c r="B1195" s="273"/>
      <c r="C1195" s="383">
        <v>0</v>
      </c>
      <c r="D1195" s="382" t="str">
        <f t="shared" si="24"/>
        <v/>
      </c>
    </row>
    <row r="1196" ht="36" customHeight="1" spans="1:4">
      <c r="A1196" s="272" t="s">
        <v>977</v>
      </c>
      <c r="B1196" s="273"/>
      <c r="C1196" s="383">
        <v>0</v>
      </c>
      <c r="D1196" s="382" t="str">
        <f t="shared" si="24"/>
        <v/>
      </c>
    </row>
    <row r="1197" ht="36" customHeight="1" spans="1:4">
      <c r="A1197" s="272" t="s">
        <v>978</v>
      </c>
      <c r="B1197" s="273">
        <v>710</v>
      </c>
      <c r="C1197" s="383">
        <v>906</v>
      </c>
      <c r="D1197" s="382">
        <f t="shared" si="24"/>
        <v>0.276</v>
      </c>
    </row>
    <row r="1198" ht="36" customHeight="1" spans="1:4">
      <c r="A1198" s="272" t="s">
        <v>979</v>
      </c>
      <c r="B1198" s="381">
        <f>B1199</f>
        <v>0</v>
      </c>
      <c r="C1198" s="381">
        <f>C1199</f>
        <v>0</v>
      </c>
      <c r="D1198" s="382" t="str">
        <f t="shared" si="24"/>
        <v/>
      </c>
    </row>
    <row r="1199" ht="36" customHeight="1" spans="1:4">
      <c r="A1199" s="272" t="s">
        <v>980</v>
      </c>
      <c r="B1199" s="273"/>
      <c r="C1199" s="383">
        <v>0</v>
      </c>
      <c r="D1199" s="382" t="str">
        <f t="shared" si="24"/>
        <v/>
      </c>
    </row>
    <row r="1200" ht="36" customHeight="1" spans="1:4">
      <c r="A1200" s="269" t="s">
        <v>61</v>
      </c>
      <c r="B1200" s="379">
        <f>SUM(B1201,B1212,B1216)</f>
        <v>23829</v>
      </c>
      <c r="C1200" s="379">
        <f>SUM(C1201,C1212,C1216)</f>
        <v>38893</v>
      </c>
      <c r="D1200" s="380">
        <f t="shared" si="24"/>
        <v>0.632</v>
      </c>
    </row>
    <row r="1201" ht="36" customHeight="1" spans="1:4">
      <c r="A1201" s="272" t="s">
        <v>981</v>
      </c>
      <c r="B1201" s="381">
        <f>SUM(B1202:B1211)</f>
        <v>10856</v>
      </c>
      <c r="C1201" s="381">
        <f>SUM(C1202:C1211)</f>
        <v>3900</v>
      </c>
      <c r="D1201" s="382">
        <f t="shared" si="24"/>
        <v>-0.641</v>
      </c>
    </row>
    <row r="1202" ht="36" customHeight="1" spans="1:4">
      <c r="A1202" s="272" t="s">
        <v>982</v>
      </c>
      <c r="B1202" s="273"/>
      <c r="C1202" s="383">
        <v>0</v>
      </c>
      <c r="D1202" s="382" t="str">
        <f t="shared" si="24"/>
        <v/>
      </c>
    </row>
    <row r="1203" ht="36" customHeight="1" spans="1:4">
      <c r="A1203" s="272" t="s">
        <v>983</v>
      </c>
      <c r="B1203" s="273"/>
      <c r="C1203" s="383">
        <v>0</v>
      </c>
      <c r="D1203" s="382" t="str">
        <f t="shared" si="24"/>
        <v/>
      </c>
    </row>
    <row r="1204" ht="36" customHeight="1" spans="1:4">
      <c r="A1204" s="272" t="s">
        <v>984</v>
      </c>
      <c r="B1204" s="273"/>
      <c r="C1204" s="383">
        <v>0</v>
      </c>
      <c r="D1204" s="382" t="str">
        <f t="shared" si="24"/>
        <v/>
      </c>
    </row>
    <row r="1205" ht="36" customHeight="1" spans="1:4">
      <c r="A1205" s="272" t="s">
        <v>985</v>
      </c>
      <c r="B1205" s="273"/>
      <c r="C1205" s="383">
        <v>0</v>
      </c>
      <c r="D1205" s="382" t="str">
        <f t="shared" si="24"/>
        <v/>
      </c>
    </row>
    <row r="1206" ht="36" customHeight="1" spans="1:4">
      <c r="A1206" s="272" t="s">
        <v>986</v>
      </c>
      <c r="B1206" s="273"/>
      <c r="C1206" s="383">
        <v>0</v>
      </c>
      <c r="D1206" s="382" t="str">
        <f t="shared" si="24"/>
        <v/>
      </c>
    </row>
    <row r="1207" ht="36" customHeight="1" spans="1:4">
      <c r="A1207" s="272" t="s">
        <v>987</v>
      </c>
      <c r="B1207" s="273">
        <v>10856</v>
      </c>
      <c r="C1207" s="383">
        <v>3900</v>
      </c>
      <c r="D1207" s="382">
        <f t="shared" si="24"/>
        <v>-0.641</v>
      </c>
    </row>
    <row r="1208" ht="36" customHeight="1" spans="1:4">
      <c r="A1208" s="272" t="s">
        <v>988</v>
      </c>
      <c r="B1208" s="273"/>
      <c r="C1208" s="383">
        <v>0</v>
      </c>
      <c r="D1208" s="382" t="str">
        <f t="shared" si="24"/>
        <v/>
      </c>
    </row>
    <row r="1209" ht="36" customHeight="1" spans="1:4">
      <c r="A1209" s="272" t="s">
        <v>989</v>
      </c>
      <c r="B1209" s="273"/>
      <c r="C1209" s="383">
        <v>0</v>
      </c>
      <c r="D1209" s="382" t="str">
        <f t="shared" si="24"/>
        <v/>
      </c>
    </row>
    <row r="1210" ht="36" customHeight="1" spans="1:4">
      <c r="A1210" s="272" t="s">
        <v>990</v>
      </c>
      <c r="B1210" s="273"/>
      <c r="C1210" s="383">
        <v>0</v>
      </c>
      <c r="D1210" s="382" t="str">
        <f t="shared" si="24"/>
        <v/>
      </c>
    </row>
    <row r="1211" ht="36" customHeight="1" spans="1:4">
      <c r="A1211" s="272" t="s">
        <v>991</v>
      </c>
      <c r="B1211" s="273"/>
      <c r="C1211" s="383">
        <v>0</v>
      </c>
      <c r="D1211" s="382" t="str">
        <f t="shared" si="24"/>
        <v/>
      </c>
    </row>
    <row r="1212" ht="36" customHeight="1" spans="1:4">
      <c r="A1212" s="272" t="s">
        <v>992</v>
      </c>
      <c r="B1212" s="381">
        <f>SUM(B1213:B1215)</f>
        <v>10124</v>
      </c>
      <c r="C1212" s="381">
        <f>SUM(C1213:C1215)</f>
        <v>10122</v>
      </c>
      <c r="D1212" s="382">
        <f t="shared" si="24"/>
        <v>0</v>
      </c>
    </row>
    <row r="1213" ht="36" customHeight="1" spans="1:4">
      <c r="A1213" s="272" t="s">
        <v>993</v>
      </c>
      <c r="B1213" s="273">
        <v>10010</v>
      </c>
      <c r="C1213" s="383">
        <v>9922</v>
      </c>
      <c r="D1213" s="382">
        <f t="shared" si="24"/>
        <v>-0.009</v>
      </c>
    </row>
    <row r="1214" ht="36" customHeight="1" spans="1:4">
      <c r="A1214" s="386" t="s">
        <v>994</v>
      </c>
      <c r="B1214" s="273"/>
      <c r="C1214" s="383">
        <v>0</v>
      </c>
      <c r="D1214" s="382" t="str">
        <f t="shared" si="24"/>
        <v/>
      </c>
    </row>
    <row r="1215" ht="36" customHeight="1" spans="1:4">
      <c r="A1215" s="386" t="s">
        <v>995</v>
      </c>
      <c r="B1215" s="273">
        <v>114</v>
      </c>
      <c r="C1215" s="383">
        <v>200</v>
      </c>
      <c r="D1215" s="382">
        <f t="shared" si="24"/>
        <v>0.754</v>
      </c>
    </row>
    <row r="1216" ht="36" customHeight="1" spans="1:4">
      <c r="A1216" s="386" t="s">
        <v>996</v>
      </c>
      <c r="B1216" s="381">
        <f>SUM(B1217:B1219)</f>
        <v>2849</v>
      </c>
      <c r="C1216" s="381">
        <f>SUM(C1217:C1219)</f>
        <v>24871</v>
      </c>
      <c r="D1216" s="382">
        <f t="shared" si="24"/>
        <v>7.73</v>
      </c>
    </row>
    <row r="1217" ht="36" customHeight="1" spans="1:4">
      <c r="A1217" s="272" t="s">
        <v>997</v>
      </c>
      <c r="B1217" s="273"/>
      <c r="C1217" s="383">
        <v>0</v>
      </c>
      <c r="D1217" s="382" t="str">
        <f t="shared" si="24"/>
        <v/>
      </c>
    </row>
    <row r="1218" ht="36" customHeight="1" spans="1:4">
      <c r="A1218" s="272" t="s">
        <v>998</v>
      </c>
      <c r="B1218" s="273">
        <v>2117</v>
      </c>
      <c r="C1218" s="383">
        <v>2090</v>
      </c>
      <c r="D1218" s="382">
        <f t="shared" si="24"/>
        <v>-0.013</v>
      </c>
    </row>
    <row r="1219" ht="36" customHeight="1" spans="1:4">
      <c r="A1219" s="272" t="s">
        <v>999</v>
      </c>
      <c r="B1219" s="273">
        <v>732</v>
      </c>
      <c r="C1219" s="383">
        <v>22781</v>
      </c>
      <c r="D1219" s="382">
        <f t="shared" si="24"/>
        <v>30.122</v>
      </c>
    </row>
    <row r="1220" ht="36" customHeight="1" spans="1:4">
      <c r="A1220" s="269" t="s">
        <v>62</v>
      </c>
      <c r="B1220" s="379">
        <f>SUM(B1221,B1239,B1245,B1251)</f>
        <v>1148</v>
      </c>
      <c r="C1220" s="379">
        <f>SUM(C1221,C1239,C1245,C1251)</f>
        <v>2252</v>
      </c>
      <c r="D1220" s="380">
        <f t="shared" si="24"/>
        <v>0.962</v>
      </c>
    </row>
    <row r="1221" ht="36" customHeight="1" spans="1:4">
      <c r="A1221" s="272" t="s">
        <v>1000</v>
      </c>
      <c r="B1221" s="381">
        <f>SUM(B1222:B1238)</f>
        <v>557</v>
      </c>
      <c r="C1221" s="381">
        <f>SUM(C1222:C1238)</f>
        <v>0</v>
      </c>
      <c r="D1221" s="382">
        <f t="shared" si="24"/>
        <v>-1</v>
      </c>
    </row>
    <row r="1222" ht="36" customHeight="1" spans="1:4">
      <c r="A1222" s="272" t="s">
        <v>82</v>
      </c>
      <c r="B1222" s="273"/>
      <c r="C1222" s="383">
        <v>0</v>
      </c>
      <c r="D1222" s="382" t="str">
        <f t="shared" si="24"/>
        <v/>
      </c>
    </row>
    <row r="1223" ht="36" customHeight="1" spans="1:4">
      <c r="A1223" s="272" t="s">
        <v>83</v>
      </c>
      <c r="B1223" s="273"/>
      <c r="C1223" s="383">
        <v>0</v>
      </c>
      <c r="D1223" s="382" t="str">
        <f t="shared" si="24"/>
        <v/>
      </c>
    </row>
    <row r="1224" ht="36" customHeight="1" spans="1:4">
      <c r="A1224" s="272" t="s">
        <v>84</v>
      </c>
      <c r="B1224" s="273"/>
      <c r="C1224" s="383">
        <v>0</v>
      </c>
      <c r="D1224" s="382" t="str">
        <f t="shared" si="24"/>
        <v/>
      </c>
    </row>
    <row r="1225" ht="36" customHeight="1" spans="1:4">
      <c r="A1225" s="272" t="s">
        <v>1001</v>
      </c>
      <c r="B1225" s="273"/>
      <c r="C1225" s="383">
        <v>0</v>
      </c>
      <c r="D1225" s="382" t="str">
        <f t="shared" si="24"/>
        <v/>
      </c>
    </row>
    <row r="1226" ht="36" customHeight="1" spans="1:4">
      <c r="A1226" s="272" t="s">
        <v>1002</v>
      </c>
      <c r="B1226" s="273"/>
      <c r="C1226" s="383">
        <v>0</v>
      </c>
      <c r="D1226" s="382" t="str">
        <f t="shared" si="24"/>
        <v/>
      </c>
    </row>
    <row r="1227" ht="36" customHeight="1" spans="1:4">
      <c r="A1227" s="272" t="s">
        <v>1003</v>
      </c>
      <c r="B1227" s="273"/>
      <c r="C1227" s="383">
        <v>0</v>
      </c>
      <c r="D1227" s="382" t="str">
        <f t="shared" si="24"/>
        <v/>
      </c>
    </row>
    <row r="1228" ht="36" customHeight="1" spans="1:4">
      <c r="A1228" s="272" t="s">
        <v>1004</v>
      </c>
      <c r="B1228" s="273"/>
      <c r="C1228" s="383">
        <v>0</v>
      </c>
      <c r="D1228" s="382" t="str">
        <f t="shared" si="24"/>
        <v/>
      </c>
    </row>
    <row r="1229" ht="36" customHeight="1" spans="1:4">
      <c r="A1229" s="272" t="s">
        <v>1005</v>
      </c>
      <c r="B1229" s="273"/>
      <c r="C1229" s="383">
        <v>0</v>
      </c>
      <c r="D1229" s="382" t="str">
        <f t="shared" si="24"/>
        <v/>
      </c>
    </row>
    <row r="1230" ht="36" customHeight="1" spans="1:4">
      <c r="A1230" s="272" t="s">
        <v>1006</v>
      </c>
      <c r="B1230" s="273"/>
      <c r="C1230" s="383">
        <v>0</v>
      </c>
      <c r="D1230" s="382" t="str">
        <f t="shared" si="24"/>
        <v/>
      </c>
    </row>
    <row r="1231" ht="36" customHeight="1" spans="1:4">
      <c r="A1231" s="272" t="s">
        <v>1007</v>
      </c>
      <c r="B1231" s="273"/>
      <c r="C1231" s="383">
        <v>0</v>
      </c>
      <c r="D1231" s="382" t="str">
        <f t="shared" si="24"/>
        <v/>
      </c>
    </row>
    <row r="1232" ht="36" customHeight="1" spans="1:4">
      <c r="A1232" s="272" t="s">
        <v>1008</v>
      </c>
      <c r="B1232" s="273">
        <v>557</v>
      </c>
      <c r="C1232" s="383">
        <v>0</v>
      </c>
      <c r="D1232" s="382">
        <f t="shared" si="24"/>
        <v>-1</v>
      </c>
    </row>
    <row r="1233" ht="36" customHeight="1" spans="1:4">
      <c r="A1233" s="272" t="s">
        <v>1009</v>
      </c>
      <c r="B1233" s="273"/>
      <c r="C1233" s="383">
        <v>0</v>
      </c>
      <c r="D1233" s="382" t="str">
        <f t="shared" si="24"/>
        <v/>
      </c>
    </row>
    <row r="1234" ht="36" customHeight="1" spans="1:4">
      <c r="A1234" s="272" t="s">
        <v>1010</v>
      </c>
      <c r="B1234" s="273"/>
      <c r="C1234" s="383">
        <v>0</v>
      </c>
      <c r="D1234" s="382" t="str">
        <f t="shared" si="24"/>
        <v/>
      </c>
    </row>
    <row r="1235" ht="36" customHeight="1" spans="1:4">
      <c r="A1235" s="272" t="s">
        <v>1011</v>
      </c>
      <c r="B1235" s="273"/>
      <c r="C1235" s="383">
        <v>0</v>
      </c>
      <c r="D1235" s="382" t="str">
        <f t="shared" si="24"/>
        <v/>
      </c>
    </row>
    <row r="1236" ht="36" customHeight="1" spans="1:4">
      <c r="A1236" s="272" t="s">
        <v>1012</v>
      </c>
      <c r="B1236" s="273"/>
      <c r="C1236" s="383">
        <v>0</v>
      </c>
      <c r="D1236" s="382" t="str">
        <f t="shared" si="24"/>
        <v/>
      </c>
    </row>
    <row r="1237" ht="36" customHeight="1" spans="1:4">
      <c r="A1237" s="386" t="s">
        <v>91</v>
      </c>
      <c r="B1237" s="273"/>
      <c r="C1237" s="383">
        <v>0</v>
      </c>
      <c r="D1237" s="382" t="str">
        <f t="shared" si="24"/>
        <v/>
      </c>
    </row>
    <row r="1238" ht="36" customHeight="1" spans="1:4">
      <c r="A1238" s="272" t="s">
        <v>1013</v>
      </c>
      <c r="B1238" s="273"/>
      <c r="C1238" s="383">
        <v>0</v>
      </c>
      <c r="D1238" s="382" t="str">
        <f t="shared" si="24"/>
        <v/>
      </c>
    </row>
    <row r="1239" ht="36" customHeight="1" spans="1:4">
      <c r="A1239" s="272" t="s">
        <v>1014</v>
      </c>
      <c r="B1239" s="381">
        <f>SUM(B1240:B1244)</f>
        <v>0</v>
      </c>
      <c r="C1239" s="381">
        <f>SUM(C1240:C1244)</f>
        <v>0</v>
      </c>
      <c r="D1239" s="382" t="str">
        <f t="shared" si="24"/>
        <v/>
      </c>
    </row>
    <row r="1240" ht="36" customHeight="1" spans="1:4">
      <c r="A1240" s="272" t="s">
        <v>1015</v>
      </c>
      <c r="B1240" s="273"/>
      <c r="C1240" s="383">
        <v>0</v>
      </c>
      <c r="D1240" s="382" t="str">
        <f t="shared" si="24"/>
        <v/>
      </c>
    </row>
    <row r="1241" ht="36" customHeight="1" spans="1:4">
      <c r="A1241" s="272" t="s">
        <v>1016</v>
      </c>
      <c r="B1241" s="273"/>
      <c r="C1241" s="383">
        <v>0</v>
      </c>
      <c r="D1241" s="382" t="str">
        <f t="shared" si="24"/>
        <v/>
      </c>
    </row>
    <row r="1242" ht="36" customHeight="1" spans="1:4">
      <c r="A1242" s="272" t="s">
        <v>1017</v>
      </c>
      <c r="B1242" s="273"/>
      <c r="C1242" s="383">
        <v>0</v>
      </c>
      <c r="D1242" s="382" t="str">
        <f t="shared" si="24"/>
        <v/>
      </c>
    </row>
    <row r="1243" ht="36" customHeight="1" spans="1:4">
      <c r="A1243" s="272" t="s">
        <v>1018</v>
      </c>
      <c r="B1243" s="273"/>
      <c r="C1243" s="383">
        <v>0</v>
      </c>
      <c r="D1243" s="382" t="str">
        <f t="shared" si="24"/>
        <v/>
      </c>
    </row>
    <row r="1244" ht="36" customHeight="1" spans="1:4">
      <c r="A1244" s="272" t="s">
        <v>1019</v>
      </c>
      <c r="B1244" s="273"/>
      <c r="C1244" s="383">
        <v>0</v>
      </c>
      <c r="D1244" s="382" t="str">
        <f t="shared" si="24"/>
        <v/>
      </c>
    </row>
    <row r="1245" ht="36" customHeight="1" spans="1:4">
      <c r="A1245" s="272" t="s">
        <v>1020</v>
      </c>
      <c r="B1245" s="381">
        <f>SUM(B1246:B1250)</f>
        <v>591</v>
      </c>
      <c r="C1245" s="381">
        <f>SUM(C1246:C1250)</f>
        <v>2252</v>
      </c>
      <c r="D1245" s="382">
        <f t="shared" si="24"/>
        <v>2.81</v>
      </c>
    </row>
    <row r="1246" ht="36" customHeight="1" spans="1:4">
      <c r="A1246" s="272" t="s">
        <v>1021</v>
      </c>
      <c r="B1246" s="273"/>
      <c r="C1246" s="383">
        <v>0</v>
      </c>
      <c r="D1246" s="382" t="str">
        <f t="shared" si="24"/>
        <v/>
      </c>
    </row>
    <row r="1247" ht="36" customHeight="1" spans="1:4">
      <c r="A1247" s="272" t="s">
        <v>1022</v>
      </c>
      <c r="B1247" s="273"/>
      <c r="C1247" s="383">
        <v>0</v>
      </c>
      <c r="D1247" s="382" t="str">
        <f t="shared" si="24"/>
        <v/>
      </c>
    </row>
    <row r="1248" ht="36" customHeight="1" spans="1:4">
      <c r="A1248" s="272" t="s">
        <v>1023</v>
      </c>
      <c r="B1248" s="273">
        <v>591</v>
      </c>
      <c r="C1248" s="383">
        <v>2252</v>
      </c>
      <c r="D1248" s="382">
        <f t="shared" si="24"/>
        <v>2.81</v>
      </c>
    </row>
    <row r="1249" ht="36" customHeight="1" spans="1:4">
      <c r="A1249" s="272" t="s">
        <v>1024</v>
      </c>
      <c r="B1249" s="273"/>
      <c r="C1249" s="383">
        <v>0</v>
      </c>
      <c r="D1249" s="382" t="str">
        <f t="shared" si="24"/>
        <v/>
      </c>
    </row>
    <row r="1250" ht="36" customHeight="1" spans="1:4">
      <c r="A1250" s="272" t="s">
        <v>1025</v>
      </c>
      <c r="B1250" s="273"/>
      <c r="C1250" s="383">
        <v>0</v>
      </c>
      <c r="D1250" s="382" t="str">
        <f t="shared" si="24"/>
        <v/>
      </c>
    </row>
    <row r="1251" ht="36" customHeight="1" spans="1:4">
      <c r="A1251" s="272" t="s">
        <v>1026</v>
      </c>
      <c r="B1251" s="381">
        <f>SUM(B1252:B1263)</f>
        <v>0</v>
      </c>
      <c r="C1251" s="381">
        <f>SUM(C1252:C1263)</f>
        <v>0</v>
      </c>
      <c r="D1251" s="382" t="str">
        <f t="shared" si="24"/>
        <v/>
      </c>
    </row>
    <row r="1252" ht="36" customHeight="1" spans="1:4">
      <c r="A1252" s="272" t="s">
        <v>1027</v>
      </c>
      <c r="B1252" s="273"/>
      <c r="C1252" s="383">
        <v>0</v>
      </c>
      <c r="D1252" s="382" t="str">
        <f t="shared" si="24"/>
        <v/>
      </c>
    </row>
    <row r="1253" ht="36" customHeight="1" spans="1:4">
      <c r="A1253" s="272" t="s">
        <v>1028</v>
      </c>
      <c r="B1253" s="273"/>
      <c r="C1253" s="383">
        <v>0</v>
      </c>
      <c r="D1253" s="382" t="str">
        <f t="shared" ref="D1253:D1308" si="25">IF(B1253&lt;&gt;0,C1253/B1253-1,"")</f>
        <v/>
      </c>
    </row>
    <row r="1254" ht="36" customHeight="1" spans="1:4">
      <c r="A1254" s="272" t="s">
        <v>1029</v>
      </c>
      <c r="B1254" s="273"/>
      <c r="C1254" s="383">
        <v>0</v>
      </c>
      <c r="D1254" s="382" t="str">
        <f t="shared" si="25"/>
        <v/>
      </c>
    </row>
    <row r="1255" ht="36" customHeight="1" spans="1:4">
      <c r="A1255" s="272" t="s">
        <v>1030</v>
      </c>
      <c r="B1255" s="273"/>
      <c r="C1255" s="383">
        <v>0</v>
      </c>
      <c r="D1255" s="382" t="str">
        <f t="shared" si="25"/>
        <v/>
      </c>
    </row>
    <row r="1256" ht="36" customHeight="1" spans="1:4">
      <c r="A1256" s="272" t="s">
        <v>1031</v>
      </c>
      <c r="B1256" s="273"/>
      <c r="C1256" s="383">
        <v>0</v>
      </c>
      <c r="D1256" s="382" t="str">
        <f t="shared" si="25"/>
        <v/>
      </c>
    </row>
    <row r="1257" ht="36" customHeight="1" spans="1:4">
      <c r="A1257" s="272" t="s">
        <v>1032</v>
      </c>
      <c r="B1257" s="273"/>
      <c r="C1257" s="383">
        <v>0</v>
      </c>
      <c r="D1257" s="382" t="str">
        <f t="shared" si="25"/>
        <v/>
      </c>
    </row>
    <row r="1258" ht="36" customHeight="1" spans="1:4">
      <c r="A1258" s="272" t="s">
        <v>1033</v>
      </c>
      <c r="B1258" s="273"/>
      <c r="C1258" s="383">
        <v>0</v>
      </c>
      <c r="D1258" s="382" t="str">
        <f t="shared" si="25"/>
        <v/>
      </c>
    </row>
    <row r="1259" ht="36" customHeight="1" spans="1:4">
      <c r="A1259" s="272" t="s">
        <v>1034</v>
      </c>
      <c r="B1259" s="273"/>
      <c r="C1259" s="383">
        <v>0</v>
      </c>
      <c r="D1259" s="382" t="str">
        <f t="shared" si="25"/>
        <v/>
      </c>
    </row>
    <row r="1260" ht="36" customHeight="1" spans="1:4">
      <c r="A1260" s="272" t="s">
        <v>1035</v>
      </c>
      <c r="B1260" s="273"/>
      <c r="C1260" s="383">
        <v>0</v>
      </c>
      <c r="D1260" s="382" t="str">
        <f t="shared" si="25"/>
        <v/>
      </c>
    </row>
    <row r="1261" ht="36" customHeight="1" spans="1:4">
      <c r="A1261" s="272" t="s">
        <v>1036</v>
      </c>
      <c r="B1261" s="273"/>
      <c r="C1261" s="383">
        <v>0</v>
      </c>
      <c r="D1261" s="382" t="str">
        <f t="shared" si="25"/>
        <v/>
      </c>
    </row>
    <row r="1262" ht="36" customHeight="1" spans="1:4">
      <c r="A1262" s="272" t="s">
        <v>1037</v>
      </c>
      <c r="B1262" s="273"/>
      <c r="C1262" s="383">
        <v>0</v>
      </c>
      <c r="D1262" s="382" t="str">
        <f t="shared" si="25"/>
        <v/>
      </c>
    </row>
    <row r="1263" ht="36" customHeight="1" spans="1:4">
      <c r="A1263" s="272" t="s">
        <v>1038</v>
      </c>
      <c r="B1263" s="273"/>
      <c r="C1263" s="383">
        <v>0</v>
      </c>
      <c r="D1263" s="382" t="str">
        <f t="shared" si="25"/>
        <v/>
      </c>
    </row>
    <row r="1264" ht="36" customHeight="1" spans="1:4">
      <c r="A1264" s="269" t="s">
        <v>63</v>
      </c>
      <c r="B1264" s="379">
        <f>SUM(B1265,B1277,B1283,B1289,B1297,B1310,B1314,B1318)</f>
        <v>6586</v>
      </c>
      <c r="C1264" s="379">
        <f>SUM(C1265,C1277,C1283,C1289,C1297,C1310,C1314,C1318)</f>
        <v>8981</v>
      </c>
      <c r="D1264" s="380">
        <f t="shared" si="25"/>
        <v>0.364</v>
      </c>
    </row>
    <row r="1265" ht="36" customHeight="1" spans="1:4">
      <c r="A1265" s="272" t="s">
        <v>1039</v>
      </c>
      <c r="B1265" s="381">
        <f>SUM(B1266:B1276)</f>
        <v>1494</v>
      </c>
      <c r="C1265" s="381">
        <f>SUM(C1266:C1276)</f>
        <v>1290</v>
      </c>
      <c r="D1265" s="382">
        <f t="shared" si="25"/>
        <v>-0.137</v>
      </c>
    </row>
    <row r="1266" ht="36" customHeight="1" spans="1:4">
      <c r="A1266" s="272" t="s">
        <v>82</v>
      </c>
      <c r="B1266" s="273">
        <v>1059</v>
      </c>
      <c r="C1266" s="383">
        <v>929</v>
      </c>
      <c r="D1266" s="382">
        <f t="shared" si="25"/>
        <v>-0.123</v>
      </c>
    </row>
    <row r="1267" ht="36" customHeight="1" spans="1:4">
      <c r="A1267" s="272" t="s">
        <v>83</v>
      </c>
      <c r="B1267" s="273"/>
      <c r="C1267" s="383">
        <v>0</v>
      </c>
      <c r="D1267" s="382" t="str">
        <f t="shared" si="25"/>
        <v/>
      </c>
    </row>
    <row r="1268" ht="36" customHeight="1" spans="1:4">
      <c r="A1268" s="272" t="s">
        <v>84</v>
      </c>
      <c r="B1268" s="273"/>
      <c r="C1268" s="383">
        <v>0</v>
      </c>
      <c r="D1268" s="382" t="str">
        <f t="shared" si="25"/>
        <v/>
      </c>
    </row>
    <row r="1269" ht="36" customHeight="1" spans="1:4">
      <c r="A1269" s="272" t="s">
        <v>1040</v>
      </c>
      <c r="B1269" s="273"/>
      <c r="C1269" s="383">
        <v>120</v>
      </c>
      <c r="D1269" s="382" t="str">
        <f t="shared" si="25"/>
        <v/>
      </c>
    </row>
    <row r="1270" ht="36" customHeight="1" spans="1:4">
      <c r="A1270" s="272" t="s">
        <v>1041</v>
      </c>
      <c r="B1270" s="273"/>
      <c r="C1270" s="383">
        <v>0</v>
      </c>
      <c r="D1270" s="382" t="str">
        <f t="shared" si="25"/>
        <v/>
      </c>
    </row>
    <row r="1271" ht="36" customHeight="1" spans="1:4">
      <c r="A1271" s="272" t="s">
        <v>1042</v>
      </c>
      <c r="B1271" s="273">
        <v>435</v>
      </c>
      <c r="C1271" s="383">
        <v>241</v>
      </c>
      <c r="D1271" s="382">
        <f t="shared" si="25"/>
        <v>-0.446</v>
      </c>
    </row>
    <row r="1272" ht="36" customHeight="1" spans="1:4">
      <c r="A1272" s="272" t="s">
        <v>1043</v>
      </c>
      <c r="B1272" s="273"/>
      <c r="C1272" s="381">
        <v>0</v>
      </c>
      <c r="D1272" s="382" t="str">
        <f t="shared" si="25"/>
        <v/>
      </c>
    </row>
    <row r="1273" ht="36" customHeight="1" spans="1:4">
      <c r="A1273" s="272" t="s">
        <v>1044</v>
      </c>
      <c r="B1273" s="273"/>
      <c r="C1273" s="383">
        <v>0</v>
      </c>
      <c r="D1273" s="382" t="str">
        <f t="shared" si="25"/>
        <v/>
      </c>
    </row>
    <row r="1274" ht="36" customHeight="1" spans="1:4">
      <c r="A1274" s="272" t="s">
        <v>1045</v>
      </c>
      <c r="B1274" s="273"/>
      <c r="C1274" s="383">
        <v>0</v>
      </c>
      <c r="D1274" s="382" t="str">
        <f t="shared" si="25"/>
        <v/>
      </c>
    </row>
    <row r="1275" ht="36" customHeight="1" spans="1:4">
      <c r="A1275" s="272" t="s">
        <v>91</v>
      </c>
      <c r="B1275" s="273"/>
      <c r="C1275" s="383">
        <v>0</v>
      </c>
      <c r="D1275" s="382" t="str">
        <f t="shared" si="25"/>
        <v/>
      </c>
    </row>
    <row r="1276" ht="36" customHeight="1" spans="1:4">
      <c r="A1276" s="272" t="s">
        <v>1046</v>
      </c>
      <c r="B1276" s="273"/>
      <c r="C1276" s="383">
        <v>0</v>
      </c>
      <c r="D1276" s="382" t="str">
        <f t="shared" si="25"/>
        <v/>
      </c>
    </row>
    <row r="1277" ht="36" customHeight="1" spans="1:4">
      <c r="A1277" s="272" t="s">
        <v>1047</v>
      </c>
      <c r="B1277" s="381">
        <f>SUM(B1278:B1282)</f>
        <v>2914</v>
      </c>
      <c r="C1277" s="381">
        <f>SUM(C1278:C1282)</f>
        <v>2354</v>
      </c>
      <c r="D1277" s="382">
        <f t="shared" si="25"/>
        <v>-0.192</v>
      </c>
    </row>
    <row r="1278" ht="36" customHeight="1" spans="1:4">
      <c r="A1278" s="272" t="s">
        <v>82</v>
      </c>
      <c r="B1278" s="273">
        <v>837</v>
      </c>
      <c r="C1278" s="383">
        <v>441</v>
      </c>
      <c r="D1278" s="382">
        <f t="shared" si="25"/>
        <v>-0.473</v>
      </c>
    </row>
    <row r="1279" ht="36" customHeight="1" spans="1:4">
      <c r="A1279" s="272" t="s">
        <v>83</v>
      </c>
      <c r="B1279" s="273"/>
      <c r="C1279" s="383">
        <v>0</v>
      </c>
      <c r="D1279" s="382" t="str">
        <f t="shared" si="25"/>
        <v/>
      </c>
    </row>
    <row r="1280" ht="36" customHeight="1" spans="1:4">
      <c r="A1280" s="272" t="s">
        <v>84</v>
      </c>
      <c r="B1280" s="273"/>
      <c r="C1280" s="383">
        <v>0</v>
      </c>
      <c r="D1280" s="382" t="str">
        <f t="shared" si="25"/>
        <v/>
      </c>
    </row>
    <row r="1281" ht="36" customHeight="1" spans="1:4">
      <c r="A1281" s="272" t="s">
        <v>1048</v>
      </c>
      <c r="B1281" s="273">
        <v>2077</v>
      </c>
      <c r="C1281" s="383">
        <v>1913</v>
      </c>
      <c r="D1281" s="382">
        <f t="shared" si="25"/>
        <v>-0.079</v>
      </c>
    </row>
    <row r="1282" ht="36" customHeight="1" spans="1:4">
      <c r="A1282" s="272" t="s">
        <v>1049</v>
      </c>
      <c r="B1282" s="273"/>
      <c r="C1282" s="383">
        <v>0</v>
      </c>
      <c r="D1282" s="382" t="str">
        <f t="shared" si="25"/>
        <v/>
      </c>
    </row>
    <row r="1283" ht="36" customHeight="1" spans="1:4">
      <c r="A1283" s="272" t="s">
        <v>1050</v>
      </c>
      <c r="B1283" s="381">
        <f>SUM(B1284:B1288)</f>
        <v>0</v>
      </c>
      <c r="C1283" s="381">
        <f>SUM(C1284:C1288)</f>
        <v>0</v>
      </c>
      <c r="D1283" s="382" t="str">
        <f t="shared" si="25"/>
        <v/>
      </c>
    </row>
    <row r="1284" ht="36" customHeight="1" spans="1:4">
      <c r="A1284" s="272" t="s">
        <v>82</v>
      </c>
      <c r="B1284" s="273"/>
      <c r="C1284" s="381">
        <v>0</v>
      </c>
      <c r="D1284" s="382" t="str">
        <f t="shared" si="25"/>
        <v/>
      </c>
    </row>
    <row r="1285" ht="36" customHeight="1" spans="1:4">
      <c r="A1285" s="272" t="s">
        <v>83</v>
      </c>
      <c r="B1285" s="273"/>
      <c r="C1285" s="381">
        <v>0</v>
      </c>
      <c r="D1285" s="382" t="str">
        <f t="shared" si="25"/>
        <v/>
      </c>
    </row>
    <row r="1286" ht="36" customHeight="1" spans="1:4">
      <c r="A1286" s="272" t="s">
        <v>84</v>
      </c>
      <c r="B1286" s="273"/>
      <c r="C1286" s="381">
        <v>0</v>
      </c>
      <c r="D1286" s="382" t="str">
        <f t="shared" si="25"/>
        <v/>
      </c>
    </row>
    <row r="1287" ht="36" customHeight="1" spans="1:4">
      <c r="A1287" s="272" t="s">
        <v>1051</v>
      </c>
      <c r="B1287" s="273"/>
      <c r="C1287" s="381">
        <v>0</v>
      </c>
      <c r="D1287" s="382" t="str">
        <f t="shared" si="25"/>
        <v/>
      </c>
    </row>
    <row r="1288" ht="36" customHeight="1" spans="1:4">
      <c r="A1288" s="272" t="s">
        <v>1052</v>
      </c>
      <c r="B1288" s="273"/>
      <c r="C1288" s="381">
        <v>0</v>
      </c>
      <c r="D1288" s="382" t="str">
        <f t="shared" si="25"/>
        <v/>
      </c>
    </row>
    <row r="1289" ht="36" customHeight="1" spans="1:4">
      <c r="A1289" s="272" t="s">
        <v>1053</v>
      </c>
      <c r="B1289" s="381">
        <f>SUM(B1290:B1296)</f>
        <v>0</v>
      </c>
      <c r="C1289" s="381">
        <f>SUM(C1290:C1296)</f>
        <v>0</v>
      </c>
      <c r="D1289" s="382" t="str">
        <f t="shared" si="25"/>
        <v/>
      </c>
    </row>
    <row r="1290" ht="36" customHeight="1" spans="1:4">
      <c r="A1290" s="272" t="s">
        <v>82</v>
      </c>
      <c r="B1290" s="273"/>
      <c r="C1290" s="383">
        <v>0</v>
      </c>
      <c r="D1290" s="382" t="str">
        <f t="shared" si="25"/>
        <v/>
      </c>
    </row>
    <row r="1291" ht="36" customHeight="1" spans="1:4">
      <c r="A1291" s="272" t="s">
        <v>83</v>
      </c>
      <c r="B1291" s="273"/>
      <c r="C1291" s="383">
        <v>0</v>
      </c>
      <c r="D1291" s="382" t="str">
        <f t="shared" si="25"/>
        <v/>
      </c>
    </row>
    <row r="1292" ht="36" customHeight="1" spans="1:4">
      <c r="A1292" s="272" t="s">
        <v>84</v>
      </c>
      <c r="B1292" s="273"/>
      <c r="C1292" s="383">
        <v>0</v>
      </c>
      <c r="D1292" s="382" t="str">
        <f t="shared" si="25"/>
        <v/>
      </c>
    </row>
    <row r="1293" ht="36" customHeight="1" spans="1:4">
      <c r="A1293" s="272" t="s">
        <v>1054</v>
      </c>
      <c r="B1293" s="273"/>
      <c r="C1293" s="383">
        <v>0</v>
      </c>
      <c r="D1293" s="382" t="str">
        <f t="shared" si="25"/>
        <v/>
      </c>
    </row>
    <row r="1294" ht="36" customHeight="1" spans="1:4">
      <c r="A1294" s="272" t="s">
        <v>1055</v>
      </c>
      <c r="B1294" s="273"/>
      <c r="C1294" s="383">
        <v>0</v>
      </c>
      <c r="D1294" s="382" t="str">
        <f t="shared" si="25"/>
        <v/>
      </c>
    </row>
    <row r="1295" ht="36" customHeight="1" spans="1:4">
      <c r="A1295" s="272" t="s">
        <v>91</v>
      </c>
      <c r="B1295" s="273"/>
      <c r="C1295" s="383">
        <v>0</v>
      </c>
      <c r="D1295" s="382" t="str">
        <f t="shared" si="25"/>
        <v/>
      </c>
    </row>
    <row r="1296" ht="36" customHeight="1" spans="1:4">
      <c r="A1296" s="272" t="s">
        <v>1056</v>
      </c>
      <c r="B1296" s="273"/>
      <c r="C1296" s="383">
        <v>0</v>
      </c>
      <c r="D1296" s="382" t="str">
        <f t="shared" si="25"/>
        <v/>
      </c>
    </row>
    <row r="1297" ht="36" customHeight="1" spans="1:4">
      <c r="A1297" s="272" t="s">
        <v>1057</v>
      </c>
      <c r="B1297" s="381">
        <f>SUM(B1298:B1309)</f>
        <v>354</v>
      </c>
      <c r="C1297" s="381">
        <f>SUM(C1298:C1309)</f>
        <v>312</v>
      </c>
      <c r="D1297" s="382">
        <f t="shared" si="25"/>
        <v>-0.119</v>
      </c>
    </row>
    <row r="1298" ht="36" customHeight="1" spans="1:4">
      <c r="A1298" s="272" t="s">
        <v>82</v>
      </c>
      <c r="B1298" s="273">
        <v>296</v>
      </c>
      <c r="C1298" s="383">
        <v>252</v>
      </c>
      <c r="D1298" s="382">
        <f t="shared" si="25"/>
        <v>-0.149</v>
      </c>
    </row>
    <row r="1299" ht="36" customHeight="1" spans="1:4">
      <c r="A1299" s="272" t="s">
        <v>83</v>
      </c>
      <c r="B1299" s="273"/>
      <c r="C1299" s="383">
        <v>0</v>
      </c>
      <c r="D1299" s="382" t="str">
        <f t="shared" si="25"/>
        <v/>
      </c>
    </row>
    <row r="1300" ht="36" customHeight="1" spans="1:4">
      <c r="A1300" s="272" t="s">
        <v>84</v>
      </c>
      <c r="B1300" s="273"/>
      <c r="C1300" s="383">
        <v>0</v>
      </c>
      <c r="D1300" s="382" t="str">
        <f t="shared" si="25"/>
        <v/>
      </c>
    </row>
    <row r="1301" ht="36" customHeight="1" spans="1:4">
      <c r="A1301" s="272" t="s">
        <v>1058</v>
      </c>
      <c r="B1301" s="273">
        <v>15</v>
      </c>
      <c r="C1301" s="383">
        <v>19</v>
      </c>
      <c r="D1301" s="382">
        <f t="shared" si="25"/>
        <v>0.267</v>
      </c>
    </row>
    <row r="1302" ht="36" customHeight="1" spans="1:4">
      <c r="A1302" s="272" t="s">
        <v>1059</v>
      </c>
      <c r="B1302" s="273">
        <v>18</v>
      </c>
      <c r="C1302" s="383">
        <v>14</v>
      </c>
      <c r="D1302" s="382">
        <f t="shared" si="25"/>
        <v>-0.222</v>
      </c>
    </row>
    <row r="1303" ht="36" customHeight="1" spans="1:4">
      <c r="A1303" s="272" t="s">
        <v>1060</v>
      </c>
      <c r="B1303" s="273"/>
      <c r="C1303" s="383">
        <v>2</v>
      </c>
      <c r="D1303" s="382" t="str">
        <f t="shared" si="25"/>
        <v/>
      </c>
    </row>
    <row r="1304" ht="36" customHeight="1" spans="1:4">
      <c r="A1304" s="272" t="s">
        <v>1061</v>
      </c>
      <c r="B1304" s="273">
        <v>20</v>
      </c>
      <c r="C1304" s="383">
        <v>21</v>
      </c>
      <c r="D1304" s="382">
        <f t="shared" si="25"/>
        <v>0.05</v>
      </c>
    </row>
    <row r="1305" ht="36" customHeight="1" spans="1:4">
      <c r="A1305" s="272" t="s">
        <v>1062</v>
      </c>
      <c r="B1305" s="273"/>
      <c r="C1305" s="383">
        <v>0</v>
      </c>
      <c r="D1305" s="382" t="str">
        <f t="shared" si="25"/>
        <v/>
      </c>
    </row>
    <row r="1306" ht="36" customHeight="1" spans="1:4">
      <c r="A1306" s="272" t="s">
        <v>1063</v>
      </c>
      <c r="B1306" s="273">
        <v>5</v>
      </c>
      <c r="C1306" s="383">
        <v>4</v>
      </c>
      <c r="D1306" s="382">
        <f t="shared" si="25"/>
        <v>-0.2</v>
      </c>
    </row>
    <row r="1307" ht="36" customHeight="1" spans="1:4">
      <c r="A1307" s="272" t="s">
        <v>1064</v>
      </c>
      <c r="B1307" s="273"/>
      <c r="C1307" s="383">
        <v>0</v>
      </c>
      <c r="D1307" s="382" t="str">
        <f t="shared" si="25"/>
        <v/>
      </c>
    </row>
    <row r="1308" ht="36" customHeight="1" spans="1:4">
      <c r="A1308" s="272" t="s">
        <v>1065</v>
      </c>
      <c r="B1308" s="273"/>
      <c r="C1308" s="383">
        <v>0</v>
      </c>
      <c r="D1308" s="382" t="str">
        <f t="shared" si="25"/>
        <v/>
      </c>
    </row>
    <row r="1309" ht="36" customHeight="1" spans="1:4">
      <c r="A1309" s="272" t="s">
        <v>1066</v>
      </c>
      <c r="B1309" s="273"/>
      <c r="C1309" s="383">
        <v>0</v>
      </c>
      <c r="D1309" s="382"/>
    </row>
    <row r="1310" ht="36" customHeight="1" spans="1:4">
      <c r="A1310" s="272" t="s">
        <v>1067</v>
      </c>
      <c r="B1310" s="381">
        <f>SUM(B1311:B1313)</f>
        <v>1824</v>
      </c>
      <c r="C1310" s="381">
        <f>SUM(C1311:C1313)</f>
        <v>25</v>
      </c>
      <c r="D1310" s="382">
        <f>IF(B1310&lt;&gt;0,C1310/B1310-1,"")</f>
        <v>-0.986</v>
      </c>
    </row>
    <row r="1311" ht="36" customHeight="1" spans="1:4">
      <c r="A1311" s="272" t="s">
        <v>1068</v>
      </c>
      <c r="B1311" s="273">
        <v>1489</v>
      </c>
      <c r="C1311" s="383">
        <v>0</v>
      </c>
      <c r="D1311" s="382"/>
    </row>
    <row r="1312" ht="36" customHeight="1" spans="1:4">
      <c r="A1312" s="272" t="s">
        <v>1069</v>
      </c>
      <c r="B1312" s="273">
        <v>335</v>
      </c>
      <c r="C1312" s="383">
        <v>25</v>
      </c>
      <c r="D1312" s="382"/>
    </row>
    <row r="1313" ht="36" customHeight="1" spans="1:4">
      <c r="A1313" s="272" t="s">
        <v>1070</v>
      </c>
      <c r="B1313" s="273"/>
      <c r="C1313" s="383">
        <v>0</v>
      </c>
      <c r="D1313" s="382"/>
    </row>
    <row r="1314" ht="36" customHeight="1" spans="1:4">
      <c r="A1314" s="272" t="s">
        <v>1071</v>
      </c>
      <c r="B1314" s="381">
        <f>SUM(B1315:B1317)</f>
        <v>0</v>
      </c>
      <c r="C1314" s="381">
        <f>SUM(C1315:C1317)</f>
        <v>0</v>
      </c>
      <c r="D1314" s="382" t="str">
        <f>IF(B1314&lt;&gt;0,C1314/B1314-1,"")</f>
        <v/>
      </c>
    </row>
    <row r="1315" ht="36" customHeight="1" spans="1:4">
      <c r="A1315" s="272" t="s">
        <v>1072</v>
      </c>
      <c r="B1315" s="273"/>
      <c r="C1315" s="383">
        <v>0</v>
      </c>
      <c r="D1315" s="382"/>
    </row>
    <row r="1316" ht="36" customHeight="1" spans="1:4">
      <c r="A1316" s="272" t="s">
        <v>1073</v>
      </c>
      <c r="B1316" s="273"/>
      <c r="C1316" s="383">
        <v>0</v>
      </c>
      <c r="D1316" s="382"/>
    </row>
    <row r="1317" ht="36" customHeight="1" spans="1:4">
      <c r="A1317" s="272" t="s">
        <v>1074</v>
      </c>
      <c r="B1317" s="273"/>
      <c r="C1317" s="383">
        <v>0</v>
      </c>
      <c r="D1317" s="382"/>
    </row>
    <row r="1318" ht="36" customHeight="1" spans="1:4">
      <c r="A1318" s="272" t="s">
        <v>1075</v>
      </c>
      <c r="B1318" s="381">
        <f>B1319</f>
        <v>0</v>
      </c>
      <c r="C1318" s="381">
        <f>C1319</f>
        <v>5000</v>
      </c>
      <c r="D1318" s="382" t="str">
        <f t="shared" ref="D1318:D1331" si="26">IF(B1318&lt;&gt;0,C1318/B1318-1,"")</f>
        <v/>
      </c>
    </row>
    <row r="1319" ht="36" customHeight="1" spans="1:4">
      <c r="A1319" s="272" t="s">
        <v>1076</v>
      </c>
      <c r="B1319" s="273"/>
      <c r="C1319" s="383">
        <v>5000</v>
      </c>
      <c r="D1319" s="382"/>
    </row>
    <row r="1320" ht="36" customHeight="1" spans="1:4">
      <c r="A1320" s="269" t="s">
        <v>64</v>
      </c>
      <c r="B1320" s="270"/>
      <c r="C1320" s="389">
        <v>10000</v>
      </c>
      <c r="D1320" s="380" t="str">
        <f t="shared" si="26"/>
        <v/>
      </c>
    </row>
    <row r="1321" ht="36" customHeight="1" spans="1:4">
      <c r="A1321" s="269" t="s">
        <v>65</v>
      </c>
      <c r="B1321" s="379">
        <f>B1322</f>
        <v>23937</v>
      </c>
      <c r="C1321" s="379">
        <f>C1322</f>
        <v>23500</v>
      </c>
      <c r="D1321" s="380"/>
    </row>
    <row r="1322" ht="36" customHeight="1" spans="1:4">
      <c r="A1322" s="272" t="s">
        <v>1077</v>
      </c>
      <c r="B1322" s="381">
        <f>SUM(B1323:B1326)</f>
        <v>23937</v>
      </c>
      <c r="C1322" s="381">
        <f>SUM(C1323:C1326)</f>
        <v>23500</v>
      </c>
      <c r="D1322" s="382">
        <f t="shared" si="26"/>
        <v>-0.018</v>
      </c>
    </row>
    <row r="1323" ht="36" customHeight="1" spans="1:4">
      <c r="A1323" s="272" t="s">
        <v>1078</v>
      </c>
      <c r="B1323" s="273">
        <v>23937</v>
      </c>
      <c r="C1323" s="383">
        <v>23500</v>
      </c>
      <c r="D1323" s="382">
        <f t="shared" si="26"/>
        <v>-0.018</v>
      </c>
    </row>
    <row r="1324" ht="36" customHeight="1" spans="1:4">
      <c r="A1324" s="272" t="s">
        <v>1079</v>
      </c>
      <c r="B1324" s="273"/>
      <c r="C1324" s="383">
        <v>0</v>
      </c>
      <c r="D1324" s="382" t="str">
        <f t="shared" si="26"/>
        <v/>
      </c>
    </row>
    <row r="1325" ht="36" customHeight="1" spans="1:4">
      <c r="A1325" s="272" t="s">
        <v>1080</v>
      </c>
      <c r="B1325" s="273"/>
      <c r="C1325" s="383">
        <v>0</v>
      </c>
      <c r="D1325" s="382" t="str">
        <f t="shared" si="26"/>
        <v/>
      </c>
    </row>
    <row r="1326" ht="36" customHeight="1" spans="1:4">
      <c r="A1326" s="272" t="s">
        <v>1081</v>
      </c>
      <c r="B1326" s="273"/>
      <c r="C1326" s="383">
        <v>0</v>
      </c>
      <c r="D1326" s="382" t="str">
        <f t="shared" si="26"/>
        <v/>
      </c>
    </row>
    <row r="1327" ht="36" customHeight="1" spans="1:4">
      <c r="A1327" s="269" t="s">
        <v>66</v>
      </c>
      <c r="B1327" s="379">
        <f>B1328</f>
        <v>85</v>
      </c>
      <c r="C1327" s="379">
        <f>C1328</f>
        <v>100</v>
      </c>
      <c r="D1327" s="380">
        <f t="shared" si="26"/>
        <v>0.176</v>
      </c>
    </row>
    <row r="1328" ht="36" customHeight="1" spans="1:4">
      <c r="A1328" s="272" t="s">
        <v>1082</v>
      </c>
      <c r="B1328" s="273">
        <v>85</v>
      </c>
      <c r="C1328" s="383">
        <v>100</v>
      </c>
      <c r="D1328" s="382">
        <f t="shared" si="26"/>
        <v>0.176</v>
      </c>
    </row>
    <row r="1329" ht="36" customHeight="1" spans="1:4">
      <c r="A1329" s="269" t="s">
        <v>67</v>
      </c>
      <c r="B1329" s="379">
        <f>SUM(B1330:B1331)</f>
        <v>3</v>
      </c>
      <c r="C1329" s="379">
        <f>SUM(C1330:C1331)</f>
        <v>0</v>
      </c>
      <c r="D1329" s="380">
        <f t="shared" si="26"/>
        <v>-1</v>
      </c>
    </row>
    <row r="1330" ht="36" customHeight="1" spans="1:4">
      <c r="A1330" s="272" t="s">
        <v>1083</v>
      </c>
      <c r="B1330" s="273"/>
      <c r="C1330" s="383">
        <v>0</v>
      </c>
      <c r="D1330" s="382" t="str">
        <f t="shared" si="26"/>
        <v/>
      </c>
    </row>
    <row r="1331" ht="36" customHeight="1" spans="1:4">
      <c r="A1331" s="272" t="s">
        <v>943</v>
      </c>
      <c r="B1331" s="390">
        <v>3</v>
      </c>
      <c r="C1331" s="383">
        <v>0</v>
      </c>
      <c r="D1331" s="382">
        <f t="shared" si="26"/>
        <v>-1</v>
      </c>
    </row>
    <row r="1332" ht="36" customHeight="1" spans="1:4">
      <c r="A1332" s="272"/>
      <c r="B1332" s="391"/>
      <c r="C1332" s="383"/>
      <c r="D1332" s="380"/>
    </row>
    <row r="1333" ht="36" customHeight="1" spans="1:4">
      <c r="A1333" s="392" t="s">
        <v>1084</v>
      </c>
      <c r="B1333" s="379">
        <f>SUM(B1329,B1327,B1321,B1320,B1264,B1220,B1200,B1155,B1145,B1115,B1095,B1031,B967,B856,B833,B752,B679,B551,B494,B438,B386,B295,B274,B234,B4)</f>
        <v>568804</v>
      </c>
      <c r="C1333" s="379">
        <f>SUM(C1329,C1327,C1321,C1320,C1264,C1220,C1200,C1155,C1145,C1115,C1095,C1031,C967,C856,C833,C752,C679,C551,C494,C438,C386,C295,C274,C234,C4)</f>
        <v>896000</v>
      </c>
      <c r="D1333" s="380">
        <f>IF(B1333&lt;&gt;0,C1333/B1333-1,"")</f>
        <v>0.575</v>
      </c>
    </row>
    <row r="1334" s="249" customFormat="1" ht="36" customHeight="1" spans="1:4">
      <c r="A1334" s="393" t="s">
        <v>69</v>
      </c>
      <c r="B1334" s="394">
        <f>SUM(B1335:B1340,B1341:B1342)</f>
        <v>3138770</v>
      </c>
      <c r="C1334" s="394">
        <f>SUM(C1335:C1340,C1341:C1342)</f>
        <v>3210453</v>
      </c>
      <c r="D1334" s="319"/>
    </row>
    <row r="1335" s="249" customFormat="1" ht="36" customHeight="1" spans="1:4">
      <c r="A1335" s="395" t="s">
        <v>1085</v>
      </c>
      <c r="B1335" s="396">
        <v>51317</v>
      </c>
      <c r="C1335" s="396">
        <v>82846</v>
      </c>
      <c r="D1335" s="320"/>
    </row>
    <row r="1336" s="249" customFormat="1" ht="36" customHeight="1" spans="1:4">
      <c r="A1336" s="395" t="s">
        <v>1086</v>
      </c>
      <c r="B1336" s="396">
        <v>2400797</v>
      </c>
      <c r="C1336" s="396">
        <v>2429429</v>
      </c>
      <c r="D1336" s="320"/>
    </row>
    <row r="1337" s="249" customFormat="1" ht="36" customHeight="1" spans="1:4">
      <c r="A1337" s="395" t="s">
        <v>1087</v>
      </c>
      <c r="B1337" s="396">
        <v>441638</v>
      </c>
      <c r="C1337" s="396">
        <v>484775</v>
      </c>
      <c r="D1337" s="320"/>
    </row>
    <row r="1338" s="249" customFormat="1" ht="36" customHeight="1" spans="1:4">
      <c r="A1338" s="397" t="s">
        <v>1088</v>
      </c>
      <c r="B1338" s="396">
        <v>238268</v>
      </c>
      <c r="C1338" s="396">
        <v>213403</v>
      </c>
      <c r="D1338" s="320"/>
    </row>
    <row r="1339" s="249" customFormat="1" ht="36" customHeight="1" spans="1:4">
      <c r="A1339" s="397" t="s">
        <v>1089</v>
      </c>
      <c r="B1339" s="396"/>
      <c r="C1339" s="396"/>
      <c r="D1339" s="320"/>
    </row>
    <row r="1340" s="372" customFormat="1" ht="36" customHeight="1" spans="1:4">
      <c r="A1340" s="398" t="s">
        <v>1090</v>
      </c>
      <c r="B1340" s="396"/>
      <c r="C1340" s="396"/>
      <c r="D1340" s="320"/>
    </row>
    <row r="1341" s="372" customFormat="1" ht="36" customHeight="1" spans="1:4">
      <c r="A1341" s="399" t="s">
        <v>1091</v>
      </c>
      <c r="B1341" s="396">
        <v>6750</v>
      </c>
      <c r="C1341" s="396"/>
      <c r="D1341" s="320"/>
    </row>
    <row r="1342" s="372" customFormat="1" ht="36" customHeight="1" spans="1:4">
      <c r="A1342" s="399" t="s">
        <v>1092</v>
      </c>
      <c r="B1342" s="396"/>
      <c r="C1342" s="396"/>
      <c r="D1342" s="320"/>
    </row>
    <row r="1343" s="372" customFormat="1" ht="36" customHeight="1" spans="1:4">
      <c r="A1343" s="307" t="s">
        <v>74</v>
      </c>
      <c r="B1343" s="394">
        <v>80443</v>
      </c>
      <c r="C1343" s="394">
        <v>85510</v>
      </c>
      <c r="D1343" s="320"/>
    </row>
    <row r="1344" s="372" customFormat="1" ht="36" customHeight="1" spans="1:4">
      <c r="A1344" s="400" t="s">
        <v>75</v>
      </c>
      <c r="B1344" s="394">
        <v>31293</v>
      </c>
      <c r="C1344" s="394"/>
      <c r="D1344" s="319"/>
    </row>
    <row r="1345" s="372" customFormat="1" ht="36" customHeight="1" spans="1:4">
      <c r="A1345" s="393" t="s">
        <v>1093</v>
      </c>
      <c r="B1345" s="394"/>
      <c r="C1345" s="394"/>
      <c r="D1345" s="319"/>
    </row>
    <row r="1346" s="249" customFormat="1" ht="36" customHeight="1" spans="1:4">
      <c r="A1346" s="401" t="s">
        <v>76</v>
      </c>
      <c r="B1346" s="394">
        <f>SUM(B1333:B1334,B1343:B1345)</f>
        <v>3819310</v>
      </c>
      <c r="C1346" s="394">
        <f>SUM(C1333:C1334,C1343:C1345)</f>
        <v>4191963</v>
      </c>
      <c r="D1346" s="319"/>
    </row>
    <row r="1347" spans="2:2">
      <c r="B1347" s="321"/>
    </row>
    <row r="1348" spans="2:2">
      <c r="B1348" s="349"/>
    </row>
    <row r="1349" spans="2:2">
      <c r="B1349" s="321"/>
    </row>
    <row r="1350" spans="2:2">
      <c r="B1350" s="349"/>
    </row>
    <row r="1351" spans="2:2">
      <c r="B1351" s="321"/>
    </row>
    <row r="1352" spans="2:2">
      <c r="B1352" s="321"/>
    </row>
    <row r="1353" spans="2:2">
      <c r="B1353" s="349"/>
    </row>
    <row r="1354" spans="2:2">
      <c r="B1354" s="321"/>
    </row>
    <row r="1355" spans="2:2">
      <c r="B1355" s="321"/>
    </row>
    <row r="1356" spans="2:2">
      <c r="B1356" s="321"/>
    </row>
    <row r="1357" spans="2:2">
      <c r="B1357" s="321"/>
    </row>
    <row r="1358" spans="2:2">
      <c r="B1358" s="321"/>
    </row>
  </sheetData>
  <mergeCells count="1">
    <mergeCell ref="A1:D1"/>
  </mergeCells>
  <conditionalFormatting sqref="A1341:A1342">
    <cfRule type="expression" dxfId="1" priority="2" stopIfTrue="1">
      <formula>"len($A:$A)=3"</formula>
    </cfRule>
  </conditionalFormatting>
  <conditionalFormatting sqref="B1339 A1338:A1339">
    <cfRule type="expression" dxfId="1" priority="4" stopIfTrue="1">
      <formula>"len($A:$A)=3"</formula>
    </cfRule>
  </conditionalFormatting>
  <conditionalFormatting sqref="A1344:B1345">
    <cfRule type="expression" dxfId="1" priority="1"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1"/>
  <sheetViews>
    <sheetView showZeros="0" workbookViewId="0">
      <selection activeCell="A1" sqref="$A1:$XFD1048576"/>
    </sheetView>
  </sheetViews>
  <sheetFormatPr defaultColWidth="9" defaultRowHeight="13.5" outlineLevelCol="1"/>
  <cols>
    <col min="1" max="1" width="79" customWidth="1"/>
    <col min="2" max="2" width="36.5" customWidth="1"/>
  </cols>
  <sheetData>
    <row r="1" ht="45" customHeight="1" spans="1:2">
      <c r="A1" s="362" t="s">
        <v>1094</v>
      </c>
      <c r="B1" s="362"/>
    </row>
    <row r="2" ht="20.1" customHeight="1" spans="1:2">
      <c r="A2" s="363"/>
      <c r="B2" s="364" t="s">
        <v>1</v>
      </c>
    </row>
    <row r="3" ht="45" customHeight="1" spans="1:2">
      <c r="A3" s="365" t="s">
        <v>1095</v>
      </c>
      <c r="B3" s="102" t="s">
        <v>4</v>
      </c>
    </row>
    <row r="4" ht="30" customHeight="1" spans="1:2">
      <c r="A4" s="366" t="s">
        <v>1096</v>
      </c>
      <c r="B4" s="367">
        <f>SUM(B5:B8)</f>
        <v>113733</v>
      </c>
    </row>
    <row r="5" ht="30" customHeight="1" spans="1:2">
      <c r="A5" s="368" t="s">
        <v>1097</v>
      </c>
      <c r="B5" s="369">
        <v>84226</v>
      </c>
    </row>
    <row r="6" ht="30" customHeight="1" spans="1:2">
      <c r="A6" s="368" t="s">
        <v>1098</v>
      </c>
      <c r="B6" s="369">
        <v>18502</v>
      </c>
    </row>
    <row r="7" ht="30" customHeight="1" spans="1:2">
      <c r="A7" s="368" t="s">
        <v>1099</v>
      </c>
      <c r="B7" s="369">
        <v>6122</v>
      </c>
    </row>
    <row r="8" ht="30" customHeight="1" spans="1:2">
      <c r="A8" s="368" t="s">
        <v>1100</v>
      </c>
      <c r="B8" s="369">
        <v>4883</v>
      </c>
    </row>
    <row r="9" ht="30" customHeight="1" spans="1:2">
      <c r="A9" s="366" t="s">
        <v>1101</v>
      </c>
      <c r="B9" s="367">
        <f>SUM(B10:B19)</f>
        <v>14556</v>
      </c>
    </row>
    <row r="10" ht="30" customHeight="1" spans="1:2">
      <c r="A10" s="368" t="s">
        <v>1102</v>
      </c>
      <c r="B10" s="369">
        <v>12247</v>
      </c>
    </row>
    <row r="11" ht="30" customHeight="1" spans="1:2">
      <c r="A11" s="368" t="s">
        <v>1103</v>
      </c>
      <c r="B11" s="369">
        <v>187</v>
      </c>
    </row>
    <row r="12" ht="30" customHeight="1" spans="1:2">
      <c r="A12" s="368" t="s">
        <v>1104</v>
      </c>
      <c r="B12" s="369">
        <v>377</v>
      </c>
    </row>
    <row r="13" ht="30" customHeight="1" spans="1:2">
      <c r="A13" s="368" t="s">
        <v>1105</v>
      </c>
      <c r="B13" s="369">
        <v>3</v>
      </c>
    </row>
    <row r="14" ht="30" customHeight="1" spans="1:2">
      <c r="A14" s="368" t="s">
        <v>1106</v>
      </c>
      <c r="B14" s="369">
        <v>169</v>
      </c>
    </row>
    <row r="15" ht="30" customHeight="1" spans="1:2">
      <c r="A15" s="368" t="s">
        <v>1107</v>
      </c>
      <c r="B15" s="369">
        <v>322</v>
      </c>
    </row>
    <row r="16" ht="30" customHeight="1" spans="1:2">
      <c r="A16" s="368" t="s">
        <v>1108</v>
      </c>
      <c r="B16" s="369">
        <v>16</v>
      </c>
    </row>
    <row r="17" ht="30" customHeight="1" spans="1:2">
      <c r="A17" s="368" t="s">
        <v>1109</v>
      </c>
      <c r="B17" s="369">
        <v>1055</v>
      </c>
    </row>
    <row r="18" ht="30" customHeight="1" spans="1:2">
      <c r="A18" s="368" t="s">
        <v>1110</v>
      </c>
      <c r="B18" s="369">
        <v>58</v>
      </c>
    </row>
    <row r="19" ht="30" customHeight="1" spans="1:2">
      <c r="A19" s="368" t="s">
        <v>1111</v>
      </c>
      <c r="B19" s="369">
        <v>122</v>
      </c>
    </row>
    <row r="20" ht="30" customHeight="1" spans="1:2">
      <c r="A20" s="366" t="s">
        <v>1112</v>
      </c>
      <c r="B20" s="367">
        <f>B21</f>
        <v>83</v>
      </c>
    </row>
    <row r="21" ht="30" customHeight="1" spans="1:2">
      <c r="A21" s="368" t="s">
        <v>1113</v>
      </c>
      <c r="B21" s="193">
        <v>83</v>
      </c>
    </row>
    <row r="22" ht="30" customHeight="1" spans="1:2">
      <c r="A22" s="366" t="s">
        <v>1114</v>
      </c>
      <c r="B22" s="367">
        <f>SUM(B23:B24)</f>
        <v>129214</v>
      </c>
    </row>
    <row r="23" ht="30" customHeight="1" spans="1:2">
      <c r="A23" s="368" t="s">
        <v>1115</v>
      </c>
      <c r="B23" s="193">
        <v>112020</v>
      </c>
    </row>
    <row r="24" ht="30" customHeight="1" spans="1:2">
      <c r="A24" s="368" t="s">
        <v>1116</v>
      </c>
      <c r="B24" s="369">
        <v>17194</v>
      </c>
    </row>
    <row r="25" ht="30" customHeight="1" spans="1:2">
      <c r="A25" s="366" t="s">
        <v>1117</v>
      </c>
      <c r="B25" s="367">
        <f>B26</f>
        <v>984</v>
      </c>
    </row>
    <row r="26" ht="30" customHeight="1" spans="1:2">
      <c r="A26" s="368" t="s">
        <v>1118</v>
      </c>
      <c r="B26" s="193">
        <v>984</v>
      </c>
    </row>
    <row r="27" ht="30" customHeight="1" spans="1:2">
      <c r="A27" s="366" t="s">
        <v>1119</v>
      </c>
      <c r="B27" s="367">
        <f>SUM(B28:B30)</f>
        <v>20635</v>
      </c>
    </row>
    <row r="28" ht="30" customHeight="1" spans="1:2">
      <c r="A28" s="368" t="s">
        <v>1120</v>
      </c>
      <c r="B28" s="369">
        <v>13736</v>
      </c>
    </row>
    <row r="29" ht="30" customHeight="1" spans="1:2">
      <c r="A29" s="368" t="s">
        <v>1121</v>
      </c>
      <c r="B29" s="369">
        <v>6669</v>
      </c>
    </row>
    <row r="30" ht="30" customHeight="1" spans="1:2">
      <c r="A30" s="368" t="s">
        <v>1122</v>
      </c>
      <c r="B30" s="369">
        <v>230</v>
      </c>
    </row>
    <row r="31" ht="30" customHeight="1" spans="1:2">
      <c r="A31" s="370" t="s">
        <v>1123</v>
      </c>
      <c r="B31" s="367">
        <f>SUM(B4,B9,B20,B27,B25,B22)</f>
        <v>279205</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135"/>
  <sheetViews>
    <sheetView showGridLines="0" showZeros="0" workbookViewId="0">
      <selection activeCell="A1" sqref="$A1:$XFD1048576"/>
    </sheetView>
  </sheetViews>
  <sheetFormatPr defaultColWidth="9" defaultRowHeight="13.5" outlineLevelCol="3"/>
  <cols>
    <col min="1" max="1" width="69.6333333333333" style="249" customWidth="1"/>
    <col min="2" max="2" width="45.6333333333333" customWidth="1"/>
    <col min="3" max="4" width="16.6333333333333" hidden="1" customWidth="1"/>
  </cols>
  <sheetData>
    <row r="1" s="248" customFormat="1" ht="45" customHeight="1" spans="1:4">
      <c r="A1" s="350" t="s">
        <v>1124</v>
      </c>
      <c r="B1" s="350"/>
      <c r="C1" s="350"/>
      <c r="D1" s="350"/>
    </row>
    <row r="2" ht="20.1" customHeight="1" spans="1:4">
      <c r="A2" s="251"/>
      <c r="B2" s="339" t="s">
        <v>1</v>
      </c>
      <c r="C2" s="351"/>
      <c r="D2" s="351" t="s">
        <v>1</v>
      </c>
    </row>
    <row r="3" ht="45" customHeight="1" spans="1:4">
      <c r="A3" s="180" t="s">
        <v>1125</v>
      </c>
      <c r="B3" s="102" t="s">
        <v>4</v>
      </c>
      <c r="C3" s="352" t="s">
        <v>1126</v>
      </c>
      <c r="D3" s="102" t="s">
        <v>1127</v>
      </c>
    </row>
    <row r="4" ht="36" customHeight="1" spans="1:4">
      <c r="A4" s="353" t="s">
        <v>1128</v>
      </c>
      <c r="B4" s="112">
        <v>28552</v>
      </c>
      <c r="C4" s="354">
        <f>SUM(C5:C5)</f>
        <v>0</v>
      </c>
      <c r="D4" s="355">
        <f>SUM(D5:D5)</f>
        <v>0</v>
      </c>
    </row>
    <row r="5" ht="36" customHeight="1" spans="1:4">
      <c r="A5" s="356" t="s">
        <v>1129</v>
      </c>
      <c r="B5" s="113">
        <v>2116</v>
      </c>
      <c r="C5" s="357"/>
      <c r="D5" s="230"/>
    </row>
    <row r="6" ht="36" customHeight="1" spans="1:4">
      <c r="A6" s="356" t="s">
        <v>1130</v>
      </c>
      <c r="B6" s="113">
        <v>3300</v>
      </c>
      <c r="C6" s="357">
        <v>64164</v>
      </c>
      <c r="D6" s="230"/>
    </row>
    <row r="7" ht="36" customHeight="1" spans="1:4">
      <c r="A7" s="356" t="s">
        <v>1131</v>
      </c>
      <c r="B7" s="113">
        <v>115</v>
      </c>
      <c r="C7" s="357"/>
      <c r="D7" s="230"/>
    </row>
    <row r="8" ht="36" customHeight="1" spans="1:4">
      <c r="A8" s="356" t="s">
        <v>1132</v>
      </c>
      <c r="B8" s="113">
        <v>68</v>
      </c>
      <c r="C8" s="357">
        <v>2293</v>
      </c>
      <c r="D8" s="230"/>
    </row>
    <row r="9" ht="36" customHeight="1" spans="1:4">
      <c r="A9" s="356" t="s">
        <v>1133</v>
      </c>
      <c r="B9" s="113">
        <v>115</v>
      </c>
      <c r="C9" s="357"/>
      <c r="D9" s="230"/>
    </row>
    <row r="10" ht="36" customHeight="1" spans="1:4">
      <c r="A10" s="356" t="s">
        <v>1134</v>
      </c>
      <c r="B10" s="113">
        <v>90</v>
      </c>
      <c r="C10" s="357">
        <v>9600</v>
      </c>
      <c r="D10" s="230"/>
    </row>
    <row r="11" ht="36" customHeight="1" spans="1:4">
      <c r="A11" s="356" t="s">
        <v>1135</v>
      </c>
      <c r="B11" s="113">
        <v>20</v>
      </c>
      <c r="C11" s="357"/>
      <c r="D11" s="230"/>
    </row>
    <row r="12" ht="36" customHeight="1" spans="1:4">
      <c r="A12" s="356" t="s">
        <v>1136</v>
      </c>
      <c r="B12" s="113">
        <v>500</v>
      </c>
      <c r="C12" s="357">
        <v>280</v>
      </c>
      <c r="D12" s="230"/>
    </row>
    <row r="13" ht="36" customHeight="1" spans="1:4">
      <c r="A13" s="356" t="s">
        <v>1137</v>
      </c>
      <c r="B13" s="113">
        <v>15</v>
      </c>
      <c r="C13" s="357"/>
      <c r="D13" s="230"/>
    </row>
    <row r="14" ht="36" customHeight="1" spans="1:4">
      <c r="A14" s="356" t="s">
        <v>1138</v>
      </c>
      <c r="B14" s="113">
        <v>100</v>
      </c>
      <c r="C14" s="357">
        <v>83870</v>
      </c>
      <c r="D14" s="230"/>
    </row>
    <row r="15" ht="36" customHeight="1" spans="1:4">
      <c r="A15" s="356" t="s">
        <v>1139</v>
      </c>
      <c r="B15" s="113">
        <v>250</v>
      </c>
      <c r="C15" s="357"/>
      <c r="D15" s="230"/>
    </row>
    <row r="16" ht="36" customHeight="1" spans="1:4">
      <c r="A16" s="356" t="s">
        <v>1140</v>
      </c>
      <c r="B16" s="113">
        <v>12</v>
      </c>
      <c r="C16" s="357">
        <v>413</v>
      </c>
      <c r="D16" s="230"/>
    </row>
    <row r="17" ht="36" customHeight="1" spans="1:4">
      <c r="A17" s="356" t="s">
        <v>1141</v>
      </c>
      <c r="B17" s="113">
        <v>13316</v>
      </c>
      <c r="C17" s="357"/>
      <c r="D17" s="230"/>
    </row>
    <row r="18" ht="36" customHeight="1" spans="1:4">
      <c r="A18" s="356" t="s">
        <v>1142</v>
      </c>
      <c r="B18" s="113">
        <v>8500</v>
      </c>
      <c r="C18" s="357">
        <v>60</v>
      </c>
      <c r="D18" s="230"/>
    </row>
    <row r="19" ht="36" customHeight="1" spans="1:4">
      <c r="A19" s="356" t="s">
        <v>1143</v>
      </c>
      <c r="B19" s="113">
        <v>35</v>
      </c>
      <c r="C19" s="357"/>
      <c r="D19" s="230"/>
    </row>
    <row r="20" ht="36" customHeight="1" spans="1:4">
      <c r="A20" s="353" t="s">
        <v>1144</v>
      </c>
      <c r="B20" s="112">
        <v>878</v>
      </c>
      <c r="C20" s="357">
        <v>4418</v>
      </c>
      <c r="D20" s="230"/>
    </row>
    <row r="21" ht="36" customHeight="1" spans="1:4">
      <c r="A21" s="356" t="s">
        <v>1145</v>
      </c>
      <c r="B21" s="113">
        <v>878</v>
      </c>
      <c r="C21" s="354"/>
      <c r="D21" s="355"/>
    </row>
    <row r="22" ht="36" customHeight="1" spans="1:4">
      <c r="A22" s="353" t="s">
        <v>1146</v>
      </c>
      <c r="B22" s="112">
        <v>40217</v>
      </c>
      <c r="C22" s="357"/>
      <c r="D22" s="230"/>
    </row>
    <row r="23" ht="36" customHeight="1" spans="1:4">
      <c r="A23" s="356" t="s">
        <v>1147</v>
      </c>
      <c r="B23" s="113">
        <v>3</v>
      </c>
      <c r="C23" s="357"/>
      <c r="D23" s="230"/>
    </row>
    <row r="24" ht="36" customHeight="1" spans="1:4">
      <c r="A24" s="356" t="s">
        <v>1148</v>
      </c>
      <c r="B24" s="113">
        <v>250</v>
      </c>
      <c r="C24" s="357"/>
      <c r="D24" s="230"/>
    </row>
    <row r="25" ht="36" customHeight="1" spans="1:4">
      <c r="A25" s="356" t="s">
        <v>1149</v>
      </c>
      <c r="B25" s="113">
        <v>250</v>
      </c>
      <c r="C25" s="357"/>
      <c r="D25" s="230"/>
    </row>
    <row r="26" ht="36" customHeight="1" spans="1:4">
      <c r="A26" s="356" t="s">
        <v>1150</v>
      </c>
      <c r="B26" s="113">
        <v>4500</v>
      </c>
      <c r="C26" s="357"/>
      <c r="D26" s="230">
        <v>5000</v>
      </c>
    </row>
    <row r="27" ht="36" customHeight="1" spans="1:4">
      <c r="A27" s="356" t="s">
        <v>1151</v>
      </c>
      <c r="B27" s="113">
        <v>60</v>
      </c>
      <c r="C27" s="357"/>
      <c r="D27" s="230"/>
    </row>
    <row r="28" ht="36" customHeight="1" spans="1:4">
      <c r="A28" s="356" t="s">
        <v>1152</v>
      </c>
      <c r="B28" s="113">
        <v>34979</v>
      </c>
      <c r="C28" s="357">
        <v>3800</v>
      </c>
      <c r="D28" s="230"/>
    </row>
    <row r="29" ht="36" customHeight="1" spans="1:4">
      <c r="A29" s="356" t="s">
        <v>1153</v>
      </c>
      <c r="B29" s="113">
        <v>175</v>
      </c>
      <c r="C29" s="357"/>
      <c r="D29" s="230"/>
    </row>
    <row r="30" ht="36" customHeight="1" spans="1:4">
      <c r="A30" s="353" t="s">
        <v>1154</v>
      </c>
      <c r="B30" s="112">
        <v>348062</v>
      </c>
      <c r="C30" s="357">
        <v>1257</v>
      </c>
      <c r="D30" s="230"/>
    </row>
    <row r="31" ht="36" customHeight="1" spans="1:4">
      <c r="A31" s="356" t="s">
        <v>1155</v>
      </c>
      <c r="B31" s="113">
        <v>331382</v>
      </c>
      <c r="C31" s="357"/>
      <c r="D31" s="230"/>
    </row>
    <row r="32" ht="36" customHeight="1" spans="1:4">
      <c r="A32" s="356" t="s">
        <v>1156</v>
      </c>
      <c r="B32" s="113">
        <v>3780</v>
      </c>
      <c r="C32" s="357">
        <v>2163</v>
      </c>
      <c r="D32" s="230"/>
    </row>
    <row r="33" ht="36" customHeight="1" spans="1:4">
      <c r="A33" s="356" t="s">
        <v>1157</v>
      </c>
      <c r="B33" s="113">
        <v>12900</v>
      </c>
      <c r="C33" s="357"/>
      <c r="D33" s="230"/>
    </row>
    <row r="34" ht="36" customHeight="1" spans="1:2">
      <c r="A34" s="353" t="s">
        <v>1158</v>
      </c>
      <c r="B34" s="112">
        <v>5918</v>
      </c>
    </row>
    <row r="35" ht="36" customHeight="1" spans="1:2">
      <c r="A35" s="356" t="s">
        <v>1159</v>
      </c>
      <c r="B35" s="113">
        <v>5356</v>
      </c>
    </row>
    <row r="36" ht="36" customHeight="1" spans="1:2">
      <c r="A36" s="356" t="s">
        <v>1160</v>
      </c>
      <c r="B36" s="113">
        <v>442</v>
      </c>
    </row>
    <row r="37" ht="36" customHeight="1" spans="1:2">
      <c r="A37" s="356" t="s">
        <v>1161</v>
      </c>
      <c r="B37" s="113">
        <v>120</v>
      </c>
    </row>
    <row r="38" ht="36" customHeight="1" spans="1:2">
      <c r="A38" s="353" t="s">
        <v>1162</v>
      </c>
      <c r="B38" s="112">
        <v>5866</v>
      </c>
    </row>
    <row r="39" ht="36" customHeight="1" spans="1:2">
      <c r="A39" s="356" t="s">
        <v>1163</v>
      </c>
      <c r="B39" s="113">
        <v>15</v>
      </c>
    </row>
    <row r="40" ht="36" customHeight="1" spans="1:2">
      <c r="A40" s="356" t="s">
        <v>1164</v>
      </c>
      <c r="B40" s="113">
        <v>97</v>
      </c>
    </row>
    <row r="41" ht="36" customHeight="1" spans="1:2">
      <c r="A41" s="356" t="s">
        <v>1165</v>
      </c>
      <c r="B41" s="113">
        <v>25</v>
      </c>
    </row>
    <row r="42" ht="36" customHeight="1" spans="1:2">
      <c r="A42" s="356" t="s">
        <v>1166</v>
      </c>
      <c r="B42" s="113">
        <v>234</v>
      </c>
    </row>
    <row r="43" ht="36" customHeight="1" spans="1:2">
      <c r="A43" s="356" t="s">
        <v>1167</v>
      </c>
      <c r="B43" s="358">
        <v>300</v>
      </c>
    </row>
    <row r="44" ht="36" customHeight="1" spans="1:2">
      <c r="A44" s="356" t="s">
        <v>1168</v>
      </c>
      <c r="B44" s="358">
        <v>32</v>
      </c>
    </row>
    <row r="45" ht="36" customHeight="1" spans="1:2">
      <c r="A45" s="356" t="s">
        <v>1169</v>
      </c>
      <c r="B45" s="358">
        <v>60</v>
      </c>
    </row>
    <row r="46" ht="36" customHeight="1" spans="1:2">
      <c r="A46" s="356" t="s">
        <v>1170</v>
      </c>
      <c r="B46" s="358">
        <v>120</v>
      </c>
    </row>
    <row r="47" ht="36" customHeight="1" spans="1:2">
      <c r="A47" s="356" t="s">
        <v>1171</v>
      </c>
      <c r="B47" s="358">
        <v>50</v>
      </c>
    </row>
    <row r="48" ht="36" customHeight="1" spans="1:2">
      <c r="A48" s="356" t="s">
        <v>1172</v>
      </c>
      <c r="B48" s="358">
        <v>75</v>
      </c>
    </row>
    <row r="49" ht="36" customHeight="1" spans="1:2">
      <c r="A49" s="356" t="s">
        <v>1173</v>
      </c>
      <c r="B49" s="358">
        <v>380</v>
      </c>
    </row>
    <row r="50" ht="36" customHeight="1" spans="1:2">
      <c r="A50" s="356" t="s">
        <v>1174</v>
      </c>
      <c r="B50" s="358">
        <v>4478</v>
      </c>
    </row>
    <row r="51" ht="36" customHeight="1" spans="1:2">
      <c r="A51" s="353" t="s">
        <v>1175</v>
      </c>
      <c r="B51" s="359">
        <v>370918</v>
      </c>
    </row>
    <row r="52" ht="36" customHeight="1" spans="1:2">
      <c r="A52" s="356" t="s">
        <v>1176</v>
      </c>
      <c r="B52" s="358">
        <v>8504</v>
      </c>
    </row>
    <row r="53" ht="36" customHeight="1" spans="1:2">
      <c r="A53" s="356" t="s">
        <v>1177</v>
      </c>
      <c r="B53" s="358">
        <v>1634</v>
      </c>
    </row>
    <row r="54" ht="36" customHeight="1" spans="1:2">
      <c r="A54" s="356" t="s">
        <v>1178</v>
      </c>
      <c r="B54" s="358">
        <v>31353</v>
      </c>
    </row>
    <row r="55" ht="36" customHeight="1" spans="1:2">
      <c r="A55" s="356" t="s">
        <v>1179</v>
      </c>
      <c r="B55" s="358">
        <v>18388</v>
      </c>
    </row>
    <row r="56" ht="36" customHeight="1" spans="1:2">
      <c r="A56" s="356" t="s">
        <v>1180</v>
      </c>
      <c r="B56" s="358">
        <v>33715</v>
      </c>
    </row>
    <row r="57" ht="36" customHeight="1" spans="1:2">
      <c r="A57" s="356" t="s">
        <v>1181</v>
      </c>
      <c r="B57" s="358">
        <v>10</v>
      </c>
    </row>
    <row r="58" ht="36" customHeight="1" spans="1:2">
      <c r="A58" s="356" t="s">
        <v>1182</v>
      </c>
      <c r="B58" s="358">
        <v>37</v>
      </c>
    </row>
    <row r="59" ht="36" customHeight="1" spans="1:2">
      <c r="A59" s="356" t="s">
        <v>1183</v>
      </c>
      <c r="B59" s="358">
        <v>5000</v>
      </c>
    </row>
    <row r="60" ht="36" customHeight="1" spans="1:2">
      <c r="A60" s="356" t="s">
        <v>1184</v>
      </c>
      <c r="B60" s="358">
        <v>5210</v>
      </c>
    </row>
    <row r="61" ht="36" customHeight="1" spans="1:2">
      <c r="A61" s="356" t="s">
        <v>1185</v>
      </c>
      <c r="B61" s="358">
        <v>2048</v>
      </c>
    </row>
    <row r="62" ht="36" customHeight="1" spans="1:2">
      <c r="A62" s="356" t="s">
        <v>1186</v>
      </c>
      <c r="B62" s="358">
        <v>40</v>
      </c>
    </row>
    <row r="63" ht="36" customHeight="1" spans="1:2">
      <c r="A63" s="356" t="s">
        <v>1187</v>
      </c>
      <c r="B63" s="358">
        <v>4</v>
      </c>
    </row>
    <row r="64" ht="36" customHeight="1" spans="1:2">
      <c r="A64" s="356" t="s">
        <v>1188</v>
      </c>
      <c r="B64" s="358">
        <v>5</v>
      </c>
    </row>
    <row r="65" ht="36" customHeight="1" spans="1:2">
      <c r="A65" s="356" t="s">
        <v>1189</v>
      </c>
      <c r="B65" s="358">
        <v>23</v>
      </c>
    </row>
    <row r="66" ht="36" customHeight="1" spans="1:2">
      <c r="A66" s="356" t="s">
        <v>1190</v>
      </c>
      <c r="B66" s="358">
        <v>778</v>
      </c>
    </row>
    <row r="67" ht="36" customHeight="1" spans="1:2">
      <c r="A67" s="356" t="s">
        <v>1191</v>
      </c>
      <c r="B67" s="358">
        <v>94169</v>
      </c>
    </row>
    <row r="68" ht="36" customHeight="1" spans="1:2">
      <c r="A68" s="356" t="s">
        <v>1192</v>
      </c>
      <c r="B68" s="358">
        <v>125000</v>
      </c>
    </row>
    <row r="69" ht="36" customHeight="1" spans="1:2">
      <c r="A69" s="356" t="s">
        <v>1193</v>
      </c>
      <c r="B69" s="358">
        <v>10000</v>
      </c>
    </row>
    <row r="70" ht="36" customHeight="1" spans="1:2">
      <c r="A70" s="356" t="s">
        <v>1194</v>
      </c>
      <c r="B70" s="358">
        <v>35000</v>
      </c>
    </row>
    <row r="71" ht="36" customHeight="1" spans="1:2">
      <c r="A71" s="353" t="s">
        <v>1195</v>
      </c>
      <c r="B71" s="359">
        <v>171826</v>
      </c>
    </row>
    <row r="72" ht="36" customHeight="1" spans="1:2">
      <c r="A72" s="356" t="s">
        <v>1196</v>
      </c>
      <c r="B72" s="358">
        <v>45920</v>
      </c>
    </row>
    <row r="73" ht="36" customHeight="1" spans="1:2">
      <c r="A73" s="356" t="s">
        <v>1197</v>
      </c>
      <c r="B73" s="358">
        <v>125</v>
      </c>
    </row>
    <row r="74" ht="36" customHeight="1" spans="1:2">
      <c r="A74" s="356" t="s">
        <v>1198</v>
      </c>
      <c r="B74" s="358">
        <v>43745</v>
      </c>
    </row>
    <row r="75" ht="36" customHeight="1" spans="1:2">
      <c r="A75" s="356" t="s">
        <v>1199</v>
      </c>
      <c r="B75" s="358">
        <v>6000</v>
      </c>
    </row>
    <row r="76" ht="36" customHeight="1" spans="1:2">
      <c r="A76" s="356" t="s">
        <v>1200</v>
      </c>
      <c r="B76" s="358">
        <v>82</v>
      </c>
    </row>
    <row r="77" ht="36" customHeight="1" spans="1:2">
      <c r="A77" s="356" t="s">
        <v>1201</v>
      </c>
      <c r="B77" s="358">
        <v>39</v>
      </c>
    </row>
    <row r="78" ht="36" customHeight="1" spans="1:2">
      <c r="A78" s="356" t="s">
        <v>1202</v>
      </c>
      <c r="B78" s="358">
        <v>3330</v>
      </c>
    </row>
    <row r="79" ht="36" customHeight="1" spans="1:2">
      <c r="A79" s="356" t="s">
        <v>1203</v>
      </c>
      <c r="B79" s="358">
        <v>553</v>
      </c>
    </row>
    <row r="80" ht="36" customHeight="1" spans="1:2">
      <c r="A80" s="356" t="s">
        <v>1204</v>
      </c>
      <c r="B80" s="358">
        <v>72032</v>
      </c>
    </row>
    <row r="81" ht="36" customHeight="1" spans="1:2">
      <c r="A81" s="353" t="s">
        <v>1205</v>
      </c>
      <c r="B81" s="359">
        <v>39150</v>
      </c>
    </row>
    <row r="82" ht="36" customHeight="1" spans="1:2">
      <c r="A82" s="356" t="s">
        <v>1206</v>
      </c>
      <c r="B82" s="358">
        <v>28985</v>
      </c>
    </row>
    <row r="83" ht="36" customHeight="1" spans="1:2">
      <c r="A83" s="356" t="s">
        <v>1207</v>
      </c>
      <c r="B83" s="358">
        <v>2355</v>
      </c>
    </row>
    <row r="84" ht="36" customHeight="1" spans="1:2">
      <c r="A84" s="356" t="s">
        <v>1208</v>
      </c>
      <c r="B84" s="358">
        <v>7810</v>
      </c>
    </row>
    <row r="85" ht="36" customHeight="1" spans="1:2">
      <c r="A85" s="353" t="s">
        <v>1209</v>
      </c>
      <c r="B85" s="359">
        <v>11635</v>
      </c>
    </row>
    <row r="86" ht="36" customHeight="1" spans="1:2">
      <c r="A86" s="356" t="s">
        <v>1210</v>
      </c>
      <c r="B86" s="358">
        <v>386</v>
      </c>
    </row>
    <row r="87" ht="36" customHeight="1" spans="1:2">
      <c r="A87" s="356" t="s">
        <v>1211</v>
      </c>
      <c r="B87" s="358">
        <v>11249</v>
      </c>
    </row>
    <row r="88" ht="36" customHeight="1" spans="1:2">
      <c r="A88" s="353" t="s">
        <v>1212</v>
      </c>
      <c r="B88" s="359">
        <v>554706</v>
      </c>
    </row>
    <row r="89" ht="36" customHeight="1" spans="1:2">
      <c r="A89" s="356" t="s">
        <v>1213</v>
      </c>
      <c r="B89" s="358">
        <v>5747</v>
      </c>
    </row>
    <row r="90" ht="36" customHeight="1" spans="1:2">
      <c r="A90" s="356" t="s">
        <v>1214</v>
      </c>
      <c r="B90" s="358">
        <v>192759</v>
      </c>
    </row>
    <row r="91" ht="36" customHeight="1" spans="1:2">
      <c r="A91" s="356" t="s">
        <v>1215</v>
      </c>
      <c r="B91" s="358">
        <v>30976</v>
      </c>
    </row>
    <row r="92" ht="36" customHeight="1" spans="1:2">
      <c r="A92" s="356" t="s">
        <v>1216</v>
      </c>
      <c r="B92" s="358">
        <v>1053</v>
      </c>
    </row>
    <row r="93" ht="36" customHeight="1" spans="1:2">
      <c r="A93" s="356" t="s">
        <v>1217</v>
      </c>
      <c r="B93" s="358">
        <v>250</v>
      </c>
    </row>
    <row r="94" ht="36" customHeight="1" spans="1:2">
      <c r="A94" s="356" t="s">
        <v>1218</v>
      </c>
      <c r="B94" s="358">
        <v>10606</v>
      </c>
    </row>
    <row r="95" ht="36" customHeight="1" spans="1:2">
      <c r="A95" s="356" t="s">
        <v>1219</v>
      </c>
      <c r="B95" s="358">
        <v>89518</v>
      </c>
    </row>
    <row r="96" ht="36" customHeight="1" spans="1:2">
      <c r="A96" s="356" t="s">
        <v>1220</v>
      </c>
      <c r="B96" s="358">
        <v>65784</v>
      </c>
    </row>
    <row r="97" ht="36" customHeight="1" spans="1:2">
      <c r="A97" s="356" t="s">
        <v>1221</v>
      </c>
      <c r="B97" s="358">
        <v>3757</v>
      </c>
    </row>
    <row r="98" ht="36" customHeight="1" spans="1:2">
      <c r="A98" s="356" t="s">
        <v>1222</v>
      </c>
      <c r="B98" s="358">
        <v>400</v>
      </c>
    </row>
    <row r="99" ht="36" customHeight="1" spans="1:2">
      <c r="A99" s="356" t="s">
        <v>1223</v>
      </c>
      <c r="B99" s="358">
        <v>836</v>
      </c>
    </row>
    <row r="100" ht="36" customHeight="1" spans="1:2">
      <c r="A100" s="356" t="s">
        <v>1224</v>
      </c>
      <c r="B100" s="358">
        <v>235</v>
      </c>
    </row>
    <row r="101" ht="36" customHeight="1" spans="1:2">
      <c r="A101" s="356" t="s">
        <v>1225</v>
      </c>
      <c r="B101" s="358">
        <v>30</v>
      </c>
    </row>
    <row r="102" ht="36" customHeight="1" spans="1:2">
      <c r="A102" s="360" t="s">
        <v>1226</v>
      </c>
      <c r="B102" s="358">
        <v>16143</v>
      </c>
    </row>
    <row r="103" ht="36" customHeight="1" spans="1:2">
      <c r="A103" s="360" t="s">
        <v>1227</v>
      </c>
      <c r="B103" s="358">
        <v>61807</v>
      </c>
    </row>
    <row r="104" ht="36" customHeight="1" spans="1:2">
      <c r="A104" s="360" t="s">
        <v>1228</v>
      </c>
      <c r="B104" s="358">
        <v>5538</v>
      </c>
    </row>
    <row r="105" ht="36" customHeight="1" spans="1:2">
      <c r="A105" s="356" t="s">
        <v>1229</v>
      </c>
      <c r="B105" s="358">
        <v>69267</v>
      </c>
    </row>
    <row r="106" ht="36" customHeight="1" spans="1:2">
      <c r="A106" s="353" t="s">
        <v>1230</v>
      </c>
      <c r="B106" s="359">
        <v>69989</v>
      </c>
    </row>
    <row r="107" ht="36" customHeight="1" spans="1:2">
      <c r="A107" s="356" t="s">
        <v>1231</v>
      </c>
      <c r="B107" s="358">
        <v>3281</v>
      </c>
    </row>
    <row r="108" ht="36" customHeight="1" spans="1:2">
      <c r="A108" s="356" t="s">
        <v>1232</v>
      </c>
      <c r="B108" s="358">
        <v>1500</v>
      </c>
    </row>
    <row r="109" ht="36" customHeight="1" spans="1:2">
      <c r="A109" s="356" t="s">
        <v>1233</v>
      </c>
      <c r="B109" s="358">
        <v>30000</v>
      </c>
    </row>
    <row r="110" ht="36" customHeight="1" spans="1:2">
      <c r="A110" s="356" t="s">
        <v>1234</v>
      </c>
      <c r="B110" s="358">
        <v>35208</v>
      </c>
    </row>
    <row r="111" ht="36" customHeight="1" spans="1:2">
      <c r="A111" s="353" t="s">
        <v>1235</v>
      </c>
      <c r="B111" s="359">
        <v>11314</v>
      </c>
    </row>
    <row r="112" ht="36" customHeight="1" spans="1:2">
      <c r="A112" s="356" t="s">
        <v>1236</v>
      </c>
      <c r="B112" s="358">
        <v>6248</v>
      </c>
    </row>
    <row r="113" ht="36" customHeight="1" spans="1:2">
      <c r="A113" s="356" t="s">
        <v>1237</v>
      </c>
      <c r="B113" s="358">
        <v>950</v>
      </c>
    </row>
    <row r="114" ht="36" customHeight="1" spans="1:2">
      <c r="A114" s="356" t="s">
        <v>1238</v>
      </c>
      <c r="B114" s="358">
        <v>3940</v>
      </c>
    </row>
    <row r="115" ht="36" customHeight="1" spans="1:2">
      <c r="A115" s="356" t="s">
        <v>1239</v>
      </c>
      <c r="B115" s="358">
        <v>176</v>
      </c>
    </row>
    <row r="116" ht="36" customHeight="1" spans="1:2">
      <c r="A116" s="353" t="s">
        <v>1240</v>
      </c>
      <c r="B116" s="359">
        <v>4903</v>
      </c>
    </row>
    <row r="117" ht="36" customHeight="1" spans="1:2">
      <c r="A117" s="356" t="s">
        <v>1241</v>
      </c>
      <c r="B117" s="358">
        <v>4903</v>
      </c>
    </row>
    <row r="118" ht="36" customHeight="1" spans="1:2">
      <c r="A118" s="353" t="s">
        <v>1242</v>
      </c>
      <c r="B118" s="359">
        <v>6177</v>
      </c>
    </row>
    <row r="119" ht="36" customHeight="1" spans="1:2">
      <c r="A119" s="356" t="s">
        <v>1243</v>
      </c>
      <c r="B119" s="358">
        <v>50</v>
      </c>
    </row>
    <row r="120" ht="36" customHeight="1" spans="1:2">
      <c r="A120" s="356" t="s">
        <v>1244</v>
      </c>
      <c r="B120" s="358">
        <v>6127</v>
      </c>
    </row>
    <row r="121" ht="36" customHeight="1" spans="1:2">
      <c r="A121" s="353" t="s">
        <v>1245</v>
      </c>
      <c r="B121" s="359">
        <v>84000</v>
      </c>
    </row>
    <row r="122" ht="36" customHeight="1" spans="1:2">
      <c r="A122" s="356" t="s">
        <v>1246</v>
      </c>
      <c r="B122" s="358">
        <v>23000</v>
      </c>
    </row>
    <row r="123" ht="36" customHeight="1" spans="1:2">
      <c r="A123" s="356" t="s">
        <v>1247</v>
      </c>
      <c r="B123" s="358">
        <v>25000</v>
      </c>
    </row>
    <row r="124" ht="36" customHeight="1" spans="1:2">
      <c r="A124" s="356" t="s">
        <v>1248</v>
      </c>
      <c r="B124" s="358">
        <v>36000</v>
      </c>
    </row>
    <row r="125" ht="36" customHeight="1" spans="1:2">
      <c r="A125" s="353" t="s">
        <v>1249</v>
      </c>
      <c r="B125" s="359">
        <v>30</v>
      </c>
    </row>
    <row r="126" ht="36" customHeight="1" spans="1:2">
      <c r="A126" s="356" t="s">
        <v>1250</v>
      </c>
      <c r="B126" s="358">
        <v>30</v>
      </c>
    </row>
    <row r="127" ht="36" customHeight="1" spans="1:2">
      <c r="A127" s="353" t="s">
        <v>1251</v>
      </c>
      <c r="B127" s="359">
        <v>10729</v>
      </c>
    </row>
    <row r="128" ht="36" customHeight="1" spans="1:2">
      <c r="A128" s="356" t="s">
        <v>1252</v>
      </c>
      <c r="B128" s="358">
        <v>5175</v>
      </c>
    </row>
    <row r="129" ht="36" customHeight="1" spans="1:2">
      <c r="A129" s="356" t="s">
        <v>1253</v>
      </c>
      <c r="B129" s="358">
        <v>181</v>
      </c>
    </row>
    <row r="130" ht="36" customHeight="1" spans="1:2">
      <c r="A130" s="356" t="s">
        <v>1254</v>
      </c>
      <c r="B130" s="358">
        <v>3014</v>
      </c>
    </row>
    <row r="131" ht="36" customHeight="1" spans="1:2">
      <c r="A131" s="356" t="s">
        <v>1255</v>
      </c>
      <c r="B131" s="358">
        <v>150</v>
      </c>
    </row>
    <row r="132" ht="36" customHeight="1" spans="1:2">
      <c r="A132" s="356" t="s">
        <v>1256</v>
      </c>
      <c r="B132" s="358">
        <v>850</v>
      </c>
    </row>
    <row r="133" ht="36" customHeight="1" spans="1:2">
      <c r="A133" s="356" t="s">
        <v>1257</v>
      </c>
      <c r="B133" s="358">
        <v>1359</v>
      </c>
    </row>
    <row r="134" ht="36" customHeight="1" spans="1:2">
      <c r="A134" s="353" t="s">
        <v>1258</v>
      </c>
      <c r="B134" s="359">
        <v>1250748</v>
      </c>
    </row>
    <row r="135" ht="36" customHeight="1" spans="1:2">
      <c r="A135" s="361" t="s">
        <v>1259</v>
      </c>
      <c r="B135" s="359">
        <v>3015618</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20"/>
  <sheetViews>
    <sheetView showGridLines="0" showZeros="0" zoomScale="85" zoomScaleNormal="85" workbookViewId="0">
      <selection activeCell="D4" sqref="D4"/>
    </sheetView>
  </sheetViews>
  <sheetFormatPr defaultColWidth="9" defaultRowHeight="14.25" outlineLevelCol="3"/>
  <cols>
    <col min="1" max="1" width="43.6333333333333" style="169" customWidth="1"/>
    <col min="2" max="2" width="20.6333333333333" style="171" customWidth="1"/>
    <col min="3" max="3" width="20.6333333333333" style="169" customWidth="1"/>
    <col min="4" max="4" width="20" style="284" customWidth="1"/>
    <col min="5" max="5" width="12.6333333333333" style="169"/>
    <col min="6" max="16377" width="9" style="169"/>
    <col min="16378" max="16379" width="35.6333333333333" style="169"/>
    <col min="16380" max="16384" width="9" style="169"/>
  </cols>
  <sheetData>
    <row r="1" ht="45" customHeight="1" spans="1:4">
      <c r="A1" s="174" t="s">
        <v>1260</v>
      </c>
      <c r="B1" s="174"/>
      <c r="C1" s="174"/>
      <c r="D1" s="174"/>
    </row>
    <row r="2" ht="20.1" customHeight="1" spans="1:4">
      <c r="A2" s="175"/>
      <c r="B2" s="175"/>
      <c r="C2" s="338"/>
      <c r="D2" s="339" t="s">
        <v>1</v>
      </c>
    </row>
    <row r="3" s="170" customFormat="1" ht="45" customHeight="1" spans="1:4">
      <c r="A3" s="177" t="s">
        <v>1261</v>
      </c>
      <c r="B3" s="177" t="s">
        <v>1262</v>
      </c>
      <c r="C3" s="340" t="s">
        <v>1263</v>
      </c>
      <c r="D3" s="340" t="s">
        <v>1264</v>
      </c>
    </row>
    <row r="4" ht="36" customHeight="1" spans="1:4">
      <c r="A4" s="341" t="s">
        <v>1265</v>
      </c>
      <c r="B4" s="183">
        <f>SUM(B5:B14)</f>
        <v>2618112</v>
      </c>
      <c r="C4" s="183">
        <f>SUM(C5:C14)</f>
        <v>53298</v>
      </c>
      <c r="D4" s="183">
        <f>SUM(D5:D14)</f>
        <v>2564814</v>
      </c>
    </row>
    <row r="5" ht="36" customHeight="1" spans="1:4">
      <c r="A5" s="342" t="s">
        <v>1266</v>
      </c>
      <c r="B5" s="179">
        <f t="shared" ref="B5:B15" si="0">C5+D5</f>
        <v>222478</v>
      </c>
      <c r="C5" s="179">
        <v>23758</v>
      </c>
      <c r="D5" s="179">
        <v>198720</v>
      </c>
    </row>
    <row r="6" ht="36" customHeight="1" spans="1:4">
      <c r="A6" s="342" t="s">
        <v>1267</v>
      </c>
      <c r="B6" s="179">
        <f t="shared" si="0"/>
        <v>165716</v>
      </c>
      <c r="C6" s="179">
        <v>4020</v>
      </c>
      <c r="D6" s="343">
        <v>161696</v>
      </c>
    </row>
    <row r="7" ht="36" customHeight="1" spans="1:4">
      <c r="A7" s="342" t="s">
        <v>1268</v>
      </c>
      <c r="B7" s="179">
        <f t="shared" si="0"/>
        <v>118422</v>
      </c>
      <c r="C7" s="179">
        <v>2000</v>
      </c>
      <c r="D7" s="343">
        <v>116422</v>
      </c>
    </row>
    <row r="8" ht="36" customHeight="1" spans="1:4">
      <c r="A8" s="342" t="s">
        <v>1269</v>
      </c>
      <c r="B8" s="179">
        <f t="shared" si="0"/>
        <v>631493</v>
      </c>
      <c r="C8" s="179">
        <v>9433</v>
      </c>
      <c r="D8" s="343">
        <v>622060</v>
      </c>
    </row>
    <row r="9" ht="36" customHeight="1" spans="1:4">
      <c r="A9" s="342" t="s">
        <v>1270</v>
      </c>
      <c r="B9" s="179">
        <f t="shared" si="0"/>
        <v>255791</v>
      </c>
      <c r="C9" s="179">
        <v>-6858</v>
      </c>
      <c r="D9" s="343">
        <v>262649</v>
      </c>
    </row>
    <row r="10" ht="36" customHeight="1" spans="1:4">
      <c r="A10" s="342" t="s">
        <v>1271</v>
      </c>
      <c r="B10" s="179">
        <f t="shared" si="0"/>
        <v>263661</v>
      </c>
      <c r="C10" s="179">
        <v>1033</v>
      </c>
      <c r="D10" s="343">
        <v>262628</v>
      </c>
    </row>
    <row r="11" ht="36" customHeight="1" spans="1:4">
      <c r="A11" s="342" t="s">
        <v>1272</v>
      </c>
      <c r="B11" s="179">
        <f t="shared" si="0"/>
        <v>175801</v>
      </c>
      <c r="C11" s="179">
        <v>528</v>
      </c>
      <c r="D11" s="343">
        <v>175273</v>
      </c>
    </row>
    <row r="12" ht="36" customHeight="1" spans="1:4">
      <c r="A12" s="342" t="s">
        <v>1273</v>
      </c>
      <c r="B12" s="179">
        <f t="shared" si="0"/>
        <v>224432</v>
      </c>
      <c r="C12" s="179">
        <v>4518</v>
      </c>
      <c r="D12" s="343">
        <v>219914</v>
      </c>
    </row>
    <row r="13" ht="36" customHeight="1" spans="1:4">
      <c r="A13" s="342" t="s">
        <v>1274</v>
      </c>
      <c r="B13" s="179">
        <f t="shared" si="0"/>
        <v>541750</v>
      </c>
      <c r="C13" s="179">
        <v>14414</v>
      </c>
      <c r="D13" s="343">
        <v>527336</v>
      </c>
    </row>
    <row r="14" ht="36" customHeight="1" spans="1:4">
      <c r="A14" s="342" t="s">
        <v>1275</v>
      </c>
      <c r="B14" s="179">
        <f t="shared" si="0"/>
        <v>18568</v>
      </c>
      <c r="C14" s="179">
        <v>452</v>
      </c>
      <c r="D14" s="343">
        <v>18116</v>
      </c>
    </row>
    <row r="15" ht="36" customHeight="1" spans="1:4">
      <c r="A15" s="344" t="s">
        <v>1276</v>
      </c>
      <c r="B15" s="183">
        <f t="shared" si="0"/>
        <v>397506</v>
      </c>
      <c r="C15" s="183">
        <v>30000</v>
      </c>
      <c r="D15" s="345">
        <v>367506</v>
      </c>
    </row>
    <row r="16" ht="36" customHeight="1" spans="1:4">
      <c r="A16" s="341" t="s">
        <v>1277</v>
      </c>
      <c r="B16" s="183">
        <f>B4+B15</f>
        <v>3015618</v>
      </c>
      <c r="C16" s="183">
        <f>C4+C15</f>
        <v>83298</v>
      </c>
      <c r="D16" s="183">
        <f>D4+D15</f>
        <v>2932320</v>
      </c>
    </row>
    <row r="17" spans="2:4">
      <c r="B17" s="346"/>
      <c r="C17" s="347"/>
      <c r="D17" s="348"/>
    </row>
    <row r="18" spans="3:3">
      <c r="C18" s="349"/>
    </row>
    <row r="19" spans="3:3">
      <c r="C19" s="349"/>
    </row>
    <row r="20" spans="3:3">
      <c r="C20" s="349"/>
    </row>
  </sheetData>
  <mergeCells count="1">
    <mergeCell ref="A1:D1"/>
  </mergeCells>
  <conditionalFormatting sqref="D1">
    <cfRule type="cellIs" dxfId="0" priority="6" stopIfTrue="1" operator="greaterThanOrEqual">
      <formula>10</formula>
    </cfRule>
    <cfRule type="cellIs" dxfId="0" priority="7" stopIfTrue="1" operator="lessThanOrEqual">
      <formula>-1</formula>
    </cfRule>
  </conditionalFormatting>
  <conditionalFormatting sqref="B3:C3">
    <cfRule type="cellIs" dxfId="0" priority="5" stopIfTrue="1" operator="lessThanOrEqual">
      <formula>-1</formula>
    </cfRule>
  </conditionalFormatting>
  <conditionalFormatting sqref="B4:D4">
    <cfRule type="cellIs" dxfId="0" priority="1" stopIfTrue="1" operator="lessThanOrEqual">
      <formula>-1</formula>
    </cfRule>
  </conditionalFormatting>
  <conditionalFormatting sqref="B5:B15">
    <cfRule type="cellIs" dxfId="0" priority="3" stopIfTrue="1" operator="lessThanOrEqual">
      <formula>-1</formula>
    </cfRule>
  </conditionalFormatting>
  <conditionalFormatting sqref="C5:C7 C10:C15">
    <cfRule type="cellIs" dxfId="0"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1"/>
  <sheetViews>
    <sheetView topLeftCell="A4" workbookViewId="0">
      <selection activeCell="A11" sqref="A11:E11"/>
    </sheetView>
  </sheetViews>
  <sheetFormatPr defaultColWidth="9" defaultRowHeight="13.5" outlineLevelCol="4"/>
  <cols>
    <col min="1" max="1" width="37.75" style="322" customWidth="1"/>
    <col min="2" max="2" width="22" style="322" customWidth="1"/>
    <col min="3" max="4" width="23.8833333333333" style="322" customWidth="1"/>
    <col min="5" max="5" width="24.5" style="322" customWidth="1"/>
    <col min="6" max="248" width="9" style="322"/>
    <col min="249" max="16384" width="9" style="1"/>
  </cols>
  <sheetData>
    <row r="1" s="322" customFormat="1" ht="40.5" customHeight="1" spans="1:5">
      <c r="A1" s="323" t="s">
        <v>1278</v>
      </c>
      <c r="B1" s="323"/>
      <c r="C1" s="323"/>
      <c r="D1" s="323"/>
      <c r="E1" s="323"/>
    </row>
    <row r="2" s="322" customFormat="1" ht="17" customHeight="1" spans="1:5">
      <c r="A2" s="324"/>
      <c r="B2" s="324"/>
      <c r="C2" s="324"/>
      <c r="D2" s="325"/>
      <c r="E2" s="326" t="s">
        <v>1</v>
      </c>
    </row>
    <row r="3" s="1" customFormat="1" ht="24.95" customHeight="1" spans="1:5">
      <c r="A3" s="327" t="s">
        <v>2</v>
      </c>
      <c r="B3" s="327" t="s">
        <v>1279</v>
      </c>
      <c r="C3" s="327" t="s">
        <v>4</v>
      </c>
      <c r="D3" s="328" t="s">
        <v>1280</v>
      </c>
      <c r="E3" s="329"/>
    </row>
    <row r="4" s="1" customFormat="1" ht="24.95" customHeight="1" spans="1:5">
      <c r="A4" s="330"/>
      <c r="B4" s="330"/>
      <c r="C4" s="330"/>
      <c r="D4" s="177" t="s">
        <v>1281</v>
      </c>
      <c r="E4" s="177" t="s">
        <v>1282</v>
      </c>
    </row>
    <row r="5" s="322" customFormat="1" ht="35" customHeight="1" spans="1:5">
      <c r="A5" s="331" t="s">
        <v>1262</v>
      </c>
      <c r="B5" s="332">
        <f>B6+B7+B8</f>
        <v>4765</v>
      </c>
      <c r="C5" s="332">
        <f>C6+C7+C8</f>
        <v>4618</v>
      </c>
      <c r="D5" s="332">
        <f t="shared" ref="D5:D8" si="0">C5-B5</f>
        <v>-147</v>
      </c>
      <c r="E5" s="333">
        <f t="shared" ref="E5:E8" si="1">D5/B5</f>
        <v>-0.0308</v>
      </c>
    </row>
    <row r="6" s="322" customFormat="1" ht="35" customHeight="1" spans="1:5">
      <c r="A6" s="160" t="s">
        <v>1283</v>
      </c>
      <c r="B6" s="334">
        <v>158</v>
      </c>
      <c r="C6" s="335">
        <v>153</v>
      </c>
      <c r="D6" s="334">
        <f t="shared" si="0"/>
        <v>-5</v>
      </c>
      <c r="E6" s="336">
        <f t="shared" si="1"/>
        <v>-0.0316</v>
      </c>
    </row>
    <row r="7" s="322" customFormat="1" ht="35" customHeight="1" spans="1:5">
      <c r="A7" s="160" t="s">
        <v>1284</v>
      </c>
      <c r="B7" s="335">
        <v>2158</v>
      </c>
      <c r="C7" s="335">
        <v>2090</v>
      </c>
      <c r="D7" s="334">
        <f t="shared" si="0"/>
        <v>-68</v>
      </c>
      <c r="E7" s="336">
        <f t="shared" si="1"/>
        <v>-0.0315</v>
      </c>
    </row>
    <row r="8" s="322" customFormat="1" ht="35" customHeight="1" spans="1:5">
      <c r="A8" s="160" t="s">
        <v>1285</v>
      </c>
      <c r="B8" s="335">
        <f>SUM(B9:B10)</f>
        <v>2449</v>
      </c>
      <c r="C8" s="335">
        <f>SUM(C9:C10)</f>
        <v>2375</v>
      </c>
      <c r="D8" s="334">
        <f t="shared" si="0"/>
        <v>-74</v>
      </c>
      <c r="E8" s="336">
        <f t="shared" si="1"/>
        <v>-0.0302</v>
      </c>
    </row>
    <row r="9" s="322" customFormat="1" ht="35" customHeight="1" spans="1:5">
      <c r="A9" s="163" t="s">
        <v>1286</v>
      </c>
      <c r="B9" s="335"/>
      <c r="C9" s="335"/>
      <c r="D9" s="334"/>
      <c r="E9" s="336"/>
    </row>
    <row r="10" s="322" customFormat="1" ht="35" customHeight="1" spans="1:5">
      <c r="A10" s="163" t="s">
        <v>1287</v>
      </c>
      <c r="B10" s="335">
        <v>2449</v>
      </c>
      <c r="C10" s="335">
        <v>2375</v>
      </c>
      <c r="D10" s="334">
        <f>C10-B10</f>
        <v>-74</v>
      </c>
      <c r="E10" s="336">
        <f>D10/B10</f>
        <v>-0.0302</v>
      </c>
    </row>
    <row r="11" s="322" customFormat="1" ht="139" customHeight="1" spans="1:5">
      <c r="A11" s="337" t="s">
        <v>1288</v>
      </c>
      <c r="B11" s="337"/>
      <c r="C11" s="337"/>
      <c r="D11" s="337"/>
      <c r="E11" s="337"/>
    </row>
  </sheetData>
  <mergeCells count="6">
    <mergeCell ref="A1:E1"/>
    <mergeCell ref="D3:E3"/>
    <mergeCell ref="A11:E11"/>
    <mergeCell ref="A3:A4"/>
    <mergeCell ref="B3:B4"/>
    <mergeCell ref="C3:C4"/>
  </mergeCells>
  <printOptions horizontalCentered="1"/>
  <pageMargins left="0.709027777777778" right="0.709027777777778" top="0.75" bottom="0.75" header="0.309027777777778" footer="0.309027777777778"/>
  <pageSetup paperSize="9" fitToHeight="200" orientation="landscape" horizontalDpi="600"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D46"/>
  <sheetViews>
    <sheetView showGridLines="0" showZeros="0" topLeftCell="A37" workbookViewId="0">
      <selection activeCell="C5" sqref="C5"/>
    </sheetView>
  </sheetViews>
  <sheetFormatPr defaultColWidth="9" defaultRowHeight="14.25" outlineLevelCol="3"/>
  <cols>
    <col min="1" max="1" width="50.75" style="169" customWidth="1"/>
    <col min="2" max="3" width="20.6333333333333" style="169" customWidth="1"/>
    <col min="4" max="4" width="20.6333333333333" style="284" customWidth="1"/>
    <col min="5" max="16355" width="9" style="169"/>
    <col min="16356" max="16356" width="45.6333333333333" style="169"/>
    <col min="16357" max="16384" width="9" style="169"/>
  </cols>
  <sheetData>
    <row r="1" ht="45" customHeight="1" spans="1:4">
      <c r="A1" s="285" t="s">
        <v>1289</v>
      </c>
      <c r="B1" s="285"/>
      <c r="C1" s="285"/>
      <c r="D1" s="285"/>
    </row>
    <row r="2" s="282" customFormat="1" ht="20.1" customHeight="1" spans="1:4">
      <c r="A2" s="286"/>
      <c r="B2" s="287"/>
      <c r="C2" s="286"/>
      <c r="D2" s="288" t="s">
        <v>1</v>
      </c>
    </row>
    <row r="3" s="283" customFormat="1" ht="45" customHeight="1" spans="1:4">
      <c r="A3" s="289" t="s">
        <v>2</v>
      </c>
      <c r="B3" s="254" t="s">
        <v>3</v>
      </c>
      <c r="C3" s="254" t="s">
        <v>4</v>
      </c>
      <c r="D3" s="254" t="s">
        <v>5</v>
      </c>
    </row>
    <row r="4" s="283" customFormat="1" ht="36" customHeight="1" spans="1:4">
      <c r="A4" s="314" t="s">
        <v>1290</v>
      </c>
      <c r="B4" s="270">
        <v>0</v>
      </c>
      <c r="C4" s="270">
        <v>0</v>
      </c>
      <c r="D4" s="271" t="str">
        <f t="shared" ref="D4:D9" si="0">IF(B4&lt;&gt;0,C4/B4-1,"")</f>
        <v/>
      </c>
    </row>
    <row r="5" ht="36" customHeight="1" spans="1:4">
      <c r="A5" s="314" t="s">
        <v>1291</v>
      </c>
      <c r="B5" s="270">
        <v>0</v>
      </c>
      <c r="C5" s="270">
        <v>0</v>
      </c>
      <c r="D5" s="271" t="str">
        <f t="shared" si="0"/>
        <v/>
      </c>
    </row>
    <row r="6" ht="36" customHeight="1" spans="1:4">
      <c r="A6" s="314" t="s">
        <v>1292</v>
      </c>
      <c r="B6" s="270">
        <v>65</v>
      </c>
      <c r="C6" s="270">
        <v>350</v>
      </c>
      <c r="D6" s="271">
        <f t="shared" si="0"/>
        <v>4.385</v>
      </c>
    </row>
    <row r="7" ht="36" customHeight="1" spans="1:4">
      <c r="A7" s="314" t="s">
        <v>1293</v>
      </c>
      <c r="B7" s="270">
        <v>196</v>
      </c>
      <c r="C7" s="270">
        <v>350</v>
      </c>
      <c r="D7" s="271">
        <f t="shared" si="0"/>
        <v>0.786</v>
      </c>
    </row>
    <row r="8" ht="36" customHeight="1" spans="1:4">
      <c r="A8" s="314" t="s">
        <v>1294</v>
      </c>
      <c r="B8" s="270">
        <v>412224</v>
      </c>
      <c r="C8" s="270">
        <f>SUM(C9:C13)</f>
        <v>461733</v>
      </c>
      <c r="D8" s="271">
        <f t="shared" si="0"/>
        <v>0.12</v>
      </c>
    </row>
    <row r="9" ht="36" customHeight="1" spans="1:4">
      <c r="A9" s="315" t="s">
        <v>1295</v>
      </c>
      <c r="B9" s="273">
        <v>368567</v>
      </c>
      <c r="C9" s="273">
        <v>433313</v>
      </c>
      <c r="D9" s="274">
        <f t="shared" si="0"/>
        <v>0.176</v>
      </c>
    </row>
    <row r="10" ht="36" customHeight="1" spans="1:4">
      <c r="A10" s="315" t="s">
        <v>1296</v>
      </c>
      <c r="B10" s="273">
        <v>27434</v>
      </c>
      <c r="C10" s="273">
        <v>7300</v>
      </c>
      <c r="D10" s="274">
        <f>IF(B10&lt;&gt;0,-(C10/B10-1),"")</f>
        <v>0.734</v>
      </c>
    </row>
    <row r="11" ht="36" customHeight="1" spans="1:4">
      <c r="A11" s="315" t="s">
        <v>1297</v>
      </c>
      <c r="B11" s="273">
        <v>18066</v>
      </c>
      <c r="C11" s="273">
        <v>9800</v>
      </c>
      <c r="D11" s="274">
        <f t="shared" ref="D11:D27" si="1">IF(B11&lt;&gt;0,C11/B11-1,"")</f>
        <v>-0.458</v>
      </c>
    </row>
    <row r="12" ht="36" customHeight="1" spans="1:4">
      <c r="A12" s="315" t="s">
        <v>1298</v>
      </c>
      <c r="B12" s="273">
        <v>-3046</v>
      </c>
      <c r="C12" s="273">
        <v>-280</v>
      </c>
      <c r="D12" s="274">
        <f t="shared" si="1"/>
        <v>-0.908</v>
      </c>
    </row>
    <row r="13" ht="36" customHeight="1" spans="1:4">
      <c r="A13" s="315" t="s">
        <v>1299</v>
      </c>
      <c r="B13" s="273">
        <v>1203</v>
      </c>
      <c r="C13" s="273">
        <v>11600</v>
      </c>
      <c r="D13" s="274">
        <f t="shared" si="1"/>
        <v>8.643</v>
      </c>
    </row>
    <row r="14" ht="36" customHeight="1" spans="1:4">
      <c r="A14" s="314" t="s">
        <v>1300</v>
      </c>
      <c r="B14" s="270">
        <v>0</v>
      </c>
      <c r="C14" s="270">
        <v>0</v>
      </c>
      <c r="D14" s="274" t="str">
        <f t="shared" si="1"/>
        <v/>
      </c>
    </row>
    <row r="15" ht="36" customHeight="1" spans="1:4">
      <c r="A15" s="314" t="s">
        <v>1301</v>
      </c>
      <c r="B15" s="270">
        <v>8755</v>
      </c>
      <c r="C15" s="270">
        <f>SUM(C16:C17)</f>
        <v>7650</v>
      </c>
      <c r="D15" s="271">
        <f t="shared" si="1"/>
        <v>-0.126</v>
      </c>
    </row>
    <row r="16" ht="36" customHeight="1" spans="1:4">
      <c r="A16" s="315" t="s">
        <v>1302</v>
      </c>
      <c r="B16" s="273">
        <v>3557</v>
      </c>
      <c r="C16" s="273">
        <v>3650</v>
      </c>
      <c r="D16" s="274">
        <f t="shared" si="1"/>
        <v>0.026</v>
      </c>
    </row>
    <row r="17" ht="36" customHeight="1" spans="1:4">
      <c r="A17" s="315" t="s">
        <v>1303</v>
      </c>
      <c r="B17" s="273">
        <v>5198</v>
      </c>
      <c r="C17" s="273">
        <v>4000</v>
      </c>
      <c r="D17" s="274">
        <f t="shared" si="1"/>
        <v>-0.23</v>
      </c>
    </row>
    <row r="18" ht="36" customHeight="1" spans="1:4">
      <c r="A18" s="314" t="s">
        <v>1304</v>
      </c>
      <c r="B18" s="270">
        <v>5189</v>
      </c>
      <c r="C18" s="270">
        <v>3100</v>
      </c>
      <c r="D18" s="271">
        <f t="shared" si="1"/>
        <v>-0.403</v>
      </c>
    </row>
    <row r="19" ht="36" customHeight="1" spans="1:4">
      <c r="A19" s="314" t="s">
        <v>1305</v>
      </c>
      <c r="B19" s="270">
        <v>1293</v>
      </c>
      <c r="C19" s="270">
        <v>1000</v>
      </c>
      <c r="D19" s="271">
        <f t="shared" si="1"/>
        <v>-0.227</v>
      </c>
    </row>
    <row r="20" ht="36" customHeight="1" spans="1:4">
      <c r="A20" s="314" t="s">
        <v>1306</v>
      </c>
      <c r="B20" s="270">
        <v>0</v>
      </c>
      <c r="C20" s="270">
        <v>0</v>
      </c>
      <c r="D20" s="274" t="str">
        <f t="shared" si="1"/>
        <v/>
      </c>
    </row>
    <row r="21" ht="36" customHeight="1" spans="1:4">
      <c r="A21" s="314" t="s">
        <v>1307</v>
      </c>
      <c r="B21" s="270">
        <v>0</v>
      </c>
      <c r="C21" s="270">
        <v>0</v>
      </c>
      <c r="D21" s="274" t="str">
        <f t="shared" si="1"/>
        <v/>
      </c>
    </row>
    <row r="22" ht="36" customHeight="1" spans="1:4">
      <c r="A22" s="316" t="s">
        <v>1308</v>
      </c>
      <c r="B22" s="270">
        <v>5638</v>
      </c>
      <c r="C22" s="270">
        <v>11201</v>
      </c>
      <c r="D22" s="271">
        <f t="shared" si="1"/>
        <v>0.987</v>
      </c>
    </row>
    <row r="23" ht="36" customHeight="1" spans="1:4">
      <c r="A23" s="316" t="s">
        <v>1309</v>
      </c>
      <c r="B23" s="270">
        <v>333</v>
      </c>
      <c r="C23" s="270">
        <v>400</v>
      </c>
      <c r="D23" s="271">
        <f t="shared" si="1"/>
        <v>0.201</v>
      </c>
    </row>
    <row r="24" ht="36" customHeight="1" spans="1:4">
      <c r="A24" s="316" t="s">
        <v>1310</v>
      </c>
      <c r="B24" s="270">
        <v>3</v>
      </c>
      <c r="C24" s="270"/>
      <c r="D24" s="271">
        <f t="shared" si="1"/>
        <v>-1</v>
      </c>
    </row>
    <row r="25" ht="36" customHeight="1" spans="1:4">
      <c r="A25" s="316" t="s">
        <v>1311</v>
      </c>
      <c r="B25" s="270">
        <v>142946</v>
      </c>
      <c r="C25" s="270">
        <v>93491</v>
      </c>
      <c r="D25" s="271">
        <f t="shared" si="1"/>
        <v>-0.346</v>
      </c>
    </row>
    <row r="26" ht="36" customHeight="1" spans="1:4">
      <c r="A26" s="272"/>
      <c r="B26" s="273">
        <v>0</v>
      </c>
      <c r="C26" s="273">
        <v>0</v>
      </c>
      <c r="D26" s="274" t="str">
        <f t="shared" si="1"/>
        <v/>
      </c>
    </row>
    <row r="27" ht="36" customHeight="1" spans="1:4">
      <c r="A27" s="317" t="s">
        <v>1312</v>
      </c>
      <c r="B27" s="270">
        <f>SUM(B4,B5,B6,B7,B8,B14,B15,B18,B19,B20,B21,B22,B23,B24,B25)</f>
        <v>576642</v>
      </c>
      <c r="C27" s="270">
        <f>SUM(C4,C5,C6,C7,C8,C14,C15,C18,C19,C20,C21,C22,C23,C24,C25)</f>
        <v>579275</v>
      </c>
      <c r="D27" s="271">
        <f t="shared" si="1"/>
        <v>0.005</v>
      </c>
    </row>
    <row r="28" ht="36" customHeight="1" spans="1:4">
      <c r="A28" s="318" t="s">
        <v>32</v>
      </c>
      <c r="B28" s="308">
        <f>SUM(B29:B32)</f>
        <v>1390193</v>
      </c>
      <c r="C28" s="308">
        <f>SUM(C29:C32)</f>
        <v>1083342</v>
      </c>
      <c r="D28" s="319"/>
    </row>
    <row r="29" ht="36" customHeight="1" spans="1:4">
      <c r="A29" s="300" t="s">
        <v>1313</v>
      </c>
      <c r="B29" s="310">
        <v>45071</v>
      </c>
      <c r="C29" s="311">
        <v>40000</v>
      </c>
      <c r="D29" s="320"/>
    </row>
    <row r="30" ht="36" customHeight="1" spans="1:4">
      <c r="A30" s="300" t="s">
        <v>36</v>
      </c>
      <c r="B30" s="310">
        <v>144922</v>
      </c>
      <c r="C30" s="311">
        <v>110542</v>
      </c>
      <c r="D30" s="320"/>
    </row>
    <row r="31" ht="36" customHeight="1" spans="1:4">
      <c r="A31" s="300" t="s">
        <v>37</v>
      </c>
      <c r="B31" s="310"/>
      <c r="C31" s="311"/>
      <c r="D31" s="320"/>
    </row>
    <row r="32" ht="36" customHeight="1" spans="1:4">
      <c r="A32" s="300" t="s">
        <v>38</v>
      </c>
      <c r="B32" s="310">
        <v>1200200</v>
      </c>
      <c r="C32" s="311">
        <v>932800</v>
      </c>
      <c r="D32" s="320"/>
    </row>
    <row r="33" ht="36" customHeight="1" spans="1:4">
      <c r="A33" s="301" t="s">
        <v>41</v>
      </c>
      <c r="B33" s="308">
        <f>SUM(B27,B28)</f>
        <v>1966835</v>
      </c>
      <c r="C33" s="308">
        <f>SUM(C27,C28)</f>
        <v>1662617</v>
      </c>
      <c r="D33" s="319"/>
    </row>
    <row r="34" spans="2:3">
      <c r="B34" s="321"/>
      <c r="C34" s="321"/>
    </row>
    <row r="36" spans="2:3">
      <c r="B36" s="321"/>
      <c r="C36" s="321"/>
    </row>
    <row r="38" spans="2:3">
      <c r="B38" s="321"/>
      <c r="C38" s="321"/>
    </row>
    <row r="39" spans="2:3">
      <c r="B39" s="321"/>
      <c r="C39" s="321"/>
    </row>
    <row r="41" spans="2:3">
      <c r="B41" s="321"/>
      <c r="C41" s="321"/>
    </row>
    <row r="42" spans="2:3">
      <c r="B42" s="321"/>
      <c r="C42" s="321"/>
    </row>
    <row r="43" spans="2:3">
      <c r="B43" s="321"/>
      <c r="C43" s="321"/>
    </row>
    <row r="44" spans="2:3">
      <c r="B44" s="321"/>
      <c r="C44" s="321"/>
    </row>
    <row r="46" spans="2:3">
      <c r="B46" s="321"/>
      <c r="C46" s="321"/>
    </row>
  </sheetData>
  <mergeCells count="1">
    <mergeCell ref="A1:D1"/>
  </mergeCells>
  <conditionalFormatting sqref="B32">
    <cfRule type="expression" dxfId="1" priority="4" stopIfTrue="1">
      <formula>"len($A:$A)=3"</formula>
    </cfRule>
  </conditionalFormatting>
  <conditionalFormatting sqref="C32">
    <cfRule type="expression" dxfId="1" priority="3" stopIfTrue="1">
      <formula>"len($A:$A)=3"</formula>
    </cfRule>
  </conditionalFormatting>
  <conditionalFormatting sqref="A5:A21">
    <cfRule type="expression" dxfId="1" priority="1" stopIfTrue="1">
      <formula>"len($A:$A)=3"</formula>
    </cfRule>
  </conditionalFormatting>
  <conditionalFormatting sqref="A28:A29">
    <cfRule type="expression" dxfId="1" priority="2" stopIfTrue="1">
      <formula>"len($A:$A)=3"</formula>
    </cfRule>
  </conditionalFormatting>
  <conditionalFormatting sqref="B28:B30">
    <cfRule type="expression" dxfId="1" priority="7" stopIfTrue="1">
      <formula>"len($A:$A)=3"</formula>
    </cfRule>
  </conditionalFormatting>
  <conditionalFormatting sqref="C28:C29">
    <cfRule type="expression" dxfId="1" priority="6" stopIfTrue="1">
      <formula>"len($A:$A)=3"</formula>
    </cfRule>
  </conditionalFormatting>
  <conditionalFormatting sqref="C29:C30">
    <cfRule type="expression" dxfId="1" priority="5"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1-1曲靖市一般公共预算收入情况表</vt:lpstr>
      <vt:lpstr>1-2曲靖市一般公共预算支出情况表</vt:lpstr>
      <vt:lpstr>1-3市本级一般公共预算收入情况表</vt:lpstr>
      <vt:lpstr>1-4市本级一般公共预算支出情况表（公开到项级）</vt:lpstr>
      <vt:lpstr>1-5市本级一般公共预算基本支出情况表（公开到款级）</vt:lpstr>
      <vt:lpstr>1-6市本级一般公共预算支出表（州、市对下转移支付项目）</vt:lpstr>
      <vt:lpstr>1-7曲靖市分地区税收返还和转移支付预算表</vt:lpstr>
      <vt:lpstr>1-8曲靖市市本级本级“三公”经费预算财政拨款情况统计表</vt:lpstr>
      <vt:lpstr>2-1曲靖市政府性基金预算收入情况表</vt:lpstr>
      <vt:lpstr>2-2曲靖市政府性基金预算支出情况表</vt:lpstr>
      <vt:lpstr>2-3市本级政府性基金预算收入情况表</vt:lpstr>
      <vt:lpstr>2-4市本级政府性基金预算支出情况表（公开到项级）</vt:lpstr>
      <vt:lpstr>2-5市本级政府性基金支出表（州、市对下转移支付）</vt:lpstr>
      <vt:lpstr>3-1曲靖市国有资本经营收入预算情况表</vt:lpstr>
      <vt:lpstr>3-2曲靖市国有资本经营支出预算情况表</vt:lpstr>
      <vt:lpstr>3-3市本级国有资本经营收入预算情况表</vt:lpstr>
      <vt:lpstr>3-4市本级国有资本经营支出预算情况表（公开到项级）</vt:lpstr>
      <vt:lpstr>3-5 曲靖市国有资本经营预算转移支付表 （分地区）</vt:lpstr>
      <vt:lpstr>3-6 国有资本经营预算转移支付表（分项目）</vt:lpstr>
      <vt:lpstr>4-1曲靖市社会保险基金收入预算情况表</vt:lpstr>
      <vt:lpstr>4-2曲靖市社会保险基金支出预算情况表</vt:lpstr>
      <vt:lpstr>4-3市本级社会保险基金收入预算情况表</vt:lpstr>
      <vt:lpstr>4-4市本级社会保险基金支出预算情况表</vt:lpstr>
      <vt:lpstr>5-1   2021年地方政府债务限额及余额预算情况表</vt:lpstr>
      <vt:lpstr>5-2  2021年地方政府一般债务余额情况表</vt:lpstr>
      <vt:lpstr>5-3  本级2021年地方政府一般债务余额情况表</vt:lpstr>
      <vt:lpstr>5-4 2021年地方政府专项债务余额情况表</vt:lpstr>
      <vt:lpstr>5-5 本级2021年地方政府专项债务余额情况表（本级）</vt:lpstr>
      <vt:lpstr>5-6 地方政府债券发行及还本付息情况表</vt:lpstr>
      <vt:lpstr>5-7 2022年本级政府专项债务限额和余额情况表</vt:lpstr>
      <vt:lpstr>5-8 2022年年初新增地方政府债券资金安排表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th</cp:lastModifiedBy>
  <dcterms:created xsi:type="dcterms:W3CDTF">2006-09-16T00:00:00Z</dcterms:created>
  <cp:lastPrinted>2020-05-07T10:46:00Z</cp:lastPrinted>
  <dcterms:modified xsi:type="dcterms:W3CDTF">2024-03-14T01:11:45Z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9245B4BB19F24C55B9390A167C088EBD</vt:lpwstr>
  </property>
</Properties>
</file>